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<sst xmlns="http://schemas.openxmlformats.org/spreadsheetml/2006/main" count="4343" uniqueCount="1798">
  <si>
    <t>INSTITUTO TECNOLOGICO SUPERIOR DE LA REGION DE LOS LLANOS</t>
  </si>
  <si>
    <t>CANT.</t>
  </si>
  <si>
    <t xml:space="preserve">DESCRIPCIÓN </t>
  </si>
  <si>
    <t>PROPIEDAD</t>
  </si>
  <si>
    <t>IMPORTE</t>
  </si>
  <si>
    <t>ITSRLL-MOO-0001</t>
  </si>
  <si>
    <t>CONJUNTO SECRETARIAL EN MELAMINA</t>
  </si>
  <si>
    <t>ITSRLL</t>
  </si>
  <si>
    <t>COMP</t>
  </si>
  <si>
    <t>UN ESCRITORIO PUNTA DE BALA DE 1.60</t>
  </si>
  <si>
    <t>UNA LATERAL CON PORTA TECLADO</t>
  </si>
  <si>
    <t>UNA CAJONERA DE DOS CAJONES CON LAPICERO</t>
  </si>
  <si>
    <t>ITSRLL-MOO-0002</t>
  </si>
  <si>
    <t>SILLA SECRETARIAL MOD A-05</t>
  </si>
  <si>
    <t>ITSRLL-MOO-0003</t>
  </si>
  <si>
    <t>BANCA RECEPCION CON MESA</t>
  </si>
  <si>
    <t>ITSRLL-MOO-0004</t>
  </si>
  <si>
    <t>BANCA RECEPCION TRES PLAZAS</t>
  </si>
  <si>
    <t>ITSRLL-MOO-0005</t>
  </si>
  <si>
    <t>FAX BROTHER 275</t>
  </si>
  <si>
    <t>ITSRLL-MOO-0006</t>
  </si>
  <si>
    <t>EQ. DE CONMUTADOR PANASONIC</t>
  </si>
  <si>
    <t>ITSRLL-MOO-0007</t>
  </si>
  <si>
    <t>SIN ETIQUETA</t>
  </si>
  <si>
    <t>ITSRLL-MOO-0008</t>
  </si>
  <si>
    <t>ITSRLL-MOO-0009</t>
  </si>
  <si>
    <t xml:space="preserve">COPIADORA CANNON </t>
  </si>
  <si>
    <t>ITSRLL-MOO-0010</t>
  </si>
  <si>
    <t>ENCUADERANDORA</t>
  </si>
  <si>
    <t>ITSRLL-MOO-0011</t>
  </si>
  <si>
    <t>GUILLOTINA GBC 45 CM</t>
  </si>
  <si>
    <t>ITSRLL-MOO-0012</t>
  </si>
  <si>
    <t>MAQUINA MECANICA OLYMPIA</t>
  </si>
  <si>
    <t>ITSRL-MOO-0013</t>
  </si>
  <si>
    <t>ITSRL-MOO-0014</t>
  </si>
  <si>
    <t>ITSRLL-MOO-0015</t>
  </si>
  <si>
    <t>MESA PARA COMPUTADORA DE 1.20 X 1.60 CON PORTA TECLADO</t>
  </si>
  <si>
    <t>ITSRLL-MOO-0017</t>
  </si>
  <si>
    <t>SILLON ALTO EJECUTIVO MOD OHC-100</t>
  </si>
  <si>
    <t>ITSRLL-MOO-0018</t>
  </si>
  <si>
    <t>SILLON VISITANTE NOVA CON BRAZO</t>
  </si>
  <si>
    <t>ITSRLL-MOO-0020</t>
  </si>
  <si>
    <t>TELEFONO UNILINEA TS500</t>
  </si>
  <si>
    <t>ITSRLL-MOO-0021</t>
  </si>
  <si>
    <t>SILLON BAJO EJECUTIVO COLOR NEGRO</t>
  </si>
  <si>
    <t>ITSRLL-MOO-0023</t>
  </si>
  <si>
    <t>SILLA FIJA</t>
  </si>
  <si>
    <t>ITSRLL-MOO-0024</t>
  </si>
  <si>
    <t>TELEFONO UNILINEA PANOSONIC</t>
  </si>
  <si>
    <t>ITSRLL-MOO0025</t>
  </si>
  <si>
    <t>ENFRIADOR CALENTADOR DE AGUA</t>
  </si>
  <si>
    <t>ITSRLL-MOO-0026</t>
  </si>
  <si>
    <t>REFRIGERADOR IEM</t>
  </si>
  <si>
    <t>ITSRLL-MOO-0027</t>
  </si>
  <si>
    <t>HORNO MICROONDAS EMERSON</t>
  </si>
  <si>
    <t>ANTECOMOEDOR SOFIA 6 SILLAS</t>
  </si>
  <si>
    <t>CESTOS PARA BASURA SALONES Y BAÑOS</t>
  </si>
  <si>
    <t>ITSRLL-MOO-0028</t>
  </si>
  <si>
    <t>ITSRLL-MOO-0029</t>
  </si>
  <si>
    <t>CENTRAL TELEFONICA PANASONIC</t>
  </si>
  <si>
    <t>ITSRLL-MOO-0030</t>
  </si>
  <si>
    <t>DVD CON VIDEO</t>
  </si>
  <si>
    <t>ITSRLL-MOO-0031</t>
  </si>
  <si>
    <t>TELEVISOR SONY</t>
  </si>
  <si>
    <t>ITSRLL-MOO-0032</t>
  </si>
  <si>
    <t>ITSRLL-MOO-0033</t>
  </si>
  <si>
    <t>GABINETE C/4 GABETAS.</t>
  </si>
  <si>
    <t>ITSRLL-MOO-0034</t>
  </si>
  <si>
    <t>ITSRLL-MOO-0035</t>
  </si>
  <si>
    <t>ITSRLL-MOO-0036</t>
  </si>
  <si>
    <t>ITSRLL-MOO-0037</t>
  </si>
  <si>
    <t>ITSRLL-MOO-0038</t>
  </si>
  <si>
    <t>ITSRLL-MOO-0039</t>
  </si>
  <si>
    <t>ITSRLL-MOO-0041</t>
  </si>
  <si>
    <t>PAQUETE DE TARIFICADOR OMNITEL</t>
  </si>
  <si>
    <t>ITSRLL-MOO-0042</t>
  </si>
  <si>
    <t>ITSRLL-MOO-0043</t>
  </si>
  <si>
    <t>ITSRLL-MOO-0044</t>
  </si>
  <si>
    <t>VIDEOCAMARA JVC CON FOTOGRAFIA D.</t>
  </si>
  <si>
    <t>ITSRLL-MOO-0045</t>
  </si>
  <si>
    <t>ITSRLL-MOO-0046</t>
  </si>
  <si>
    <t>ITSRLL-MOO-OO47</t>
  </si>
  <si>
    <t>CALCULADORA LOGOS OLIVETTI</t>
  </si>
  <si>
    <t>ITSRLL-MOO-0048</t>
  </si>
  <si>
    <t>MESA PARA IMPRESORA .72 x.52 mod 105</t>
  </si>
  <si>
    <t>ITSRLL-MOO-0049</t>
  </si>
  <si>
    <t>ITSRLL-MOO-0050</t>
  </si>
  <si>
    <t>ENMICADORA GBC</t>
  </si>
  <si>
    <t>ITSRLL-MOO-0051</t>
  </si>
  <si>
    <t>ITSRLL-MOO-0052</t>
  </si>
  <si>
    <t>ITSRLL-MOO-0053</t>
  </si>
  <si>
    <t>ITSRLL-MOO-0054</t>
  </si>
  <si>
    <t>ITSRLL-MOO-0055</t>
  </si>
  <si>
    <t>ITSRLL-MOO-0063</t>
  </si>
  <si>
    <t>ITSRLL-MOO-0056 AL 0087</t>
  </si>
  <si>
    <t>SILLAS  FIJAS S/BRAZO</t>
  </si>
  <si>
    <t>ITSRLL-MOO-0088</t>
  </si>
  <si>
    <t>ITSRLL-MOO-0089</t>
  </si>
  <si>
    <t>ITSRLL-MOO-0090</t>
  </si>
  <si>
    <t>ITSRLL-MOO-0091</t>
  </si>
  <si>
    <t>MUEBLES CROMADOS P/MOCHILAS</t>
  </si>
  <si>
    <t>ITSRLL-MOO-0092</t>
  </si>
  <si>
    <t>ITSRLL-MOO-0093</t>
  </si>
  <si>
    <t>CESTO PARA BASURA</t>
  </si>
  <si>
    <t>ITSRLL-MOO-0094 y 95</t>
  </si>
  <si>
    <t>MUEBLES CROMAOS</t>
  </si>
  <si>
    <t>CESTOS PAPELEROS EN MELAMINA</t>
  </si>
  <si>
    <t>ITSRLL-MOO-0096</t>
  </si>
  <si>
    <t>PORTA CPU METÁLICO CON RUEDAS</t>
  </si>
  <si>
    <t>ITSRLL-MOO-0097</t>
  </si>
  <si>
    <t>CAFETERA PROGRAMABLE</t>
  </si>
  <si>
    <t>ITSRLL-MOO-0098</t>
  </si>
  <si>
    <t>ARCHIVEROS METALICOS DE 4 GAV.</t>
  </si>
  <si>
    <t>ITSRLL-MOO-0099</t>
  </si>
  <si>
    <t>ITSRLL-MOO-0100</t>
  </si>
  <si>
    <t>PEDESTAL LIBRO PARA VISITANTES DISTINGUIDOS</t>
  </si>
  <si>
    <t>ITSRLL-MOO-0101 al 1108</t>
  </si>
  <si>
    <t>LOCKERS LAMINA COLOR GRIS DE 1 PUERTA</t>
  </si>
  <si>
    <t>ITSRLL-MOO-0109</t>
  </si>
  <si>
    <t>MESAS P/EQ DE COMPUTO MOD. OXFORD S-361</t>
  </si>
  <si>
    <t>ITSRLL-MOO-0110</t>
  </si>
  <si>
    <t>MESAS P/EQ DE COMPUTO MOD. OXFORD S-362</t>
  </si>
  <si>
    <t>ITSRLL-MOO-0111</t>
  </si>
  <si>
    <t>CONJUNTO SECRETARIAL SPAZIO EN MELANINA COLOR PERA/NEGRO</t>
  </si>
  <si>
    <t>ITSRLL-MOO-0112</t>
  </si>
  <si>
    <t>ITSRLL-MOO-0113</t>
  </si>
  <si>
    <t>ITSRLL-MOO-0114</t>
  </si>
  <si>
    <t>ITSRLL-MOO-0115</t>
  </si>
  <si>
    <t>SILLA SECRETARIAL MOD. A-07 COLOR NEGRO</t>
  </si>
  <si>
    <t>ITSRLL-MOO-0116</t>
  </si>
  <si>
    <t>ITSRLL-MOO-0117</t>
  </si>
  <si>
    <t>ITSRLL-MOO-0118</t>
  </si>
  <si>
    <t>ITSRLL-MOO-0119</t>
  </si>
  <si>
    <t>ESCRITORIO METALICOS 120x75x75 CMS</t>
  </si>
  <si>
    <t>ITSRLL-MOO-0120</t>
  </si>
  <si>
    <t>ITSRLL-MOO-0121</t>
  </si>
  <si>
    <t>ARCHIVEROS METALICOS DE 4 GAV. NOVA PLUS</t>
  </si>
  <si>
    <t>ITSRLL-MOO-0122</t>
  </si>
  <si>
    <t>ARCHIVERO METALICOS DE 4 GAV. NOVA PLUS</t>
  </si>
  <si>
    <t>ITSRLL-MOO-0123</t>
  </si>
  <si>
    <t>ESCRITORIO SECRETARIAL DE 1.20x.75 METALICO CON CUBIERTA DE MELANINA COLOR NOGAL</t>
  </si>
  <si>
    <t>ITSRLL-MOO-0124</t>
  </si>
  <si>
    <t>ITSRLL-MOO-0125</t>
  </si>
  <si>
    <t>ARCHIVERO METALICO DE 4 GAVETAS</t>
  </si>
  <si>
    <t>ITSRLL-MOO-0126</t>
  </si>
  <si>
    <t>ITSRLL-MOO-0127</t>
  </si>
  <si>
    <t>ITSRLL-MOO-0128</t>
  </si>
  <si>
    <t>SILLA SECRETARIAL MOD. L-125NB TELA COLOR NEGRO-DESCANSABRAZOS</t>
  </si>
  <si>
    <t>ITSRLL-MOO-0129</t>
  </si>
  <si>
    <t>ITSRLL-MOO-0130</t>
  </si>
  <si>
    <t>ITSRLL-MOO-0131</t>
  </si>
  <si>
    <t>ITSRLL-MOO-0132</t>
  </si>
  <si>
    <t>MUEBLE CROMADO CON ENTREPAÑOS Y RUEDAS</t>
  </si>
  <si>
    <t>ITSRLL-MOO-0133</t>
  </si>
  <si>
    <t>GABINETE METALICO 2 PUERTAS</t>
  </si>
  <si>
    <t>ITSRLL-MOO-0134 al 137</t>
  </si>
  <si>
    <t>PORTA CPU METALICO CON RUEDAS</t>
  </si>
  <si>
    <t>MESA</t>
  </si>
  <si>
    <t>ITSRLL-MOO-0138</t>
  </si>
  <si>
    <t>GABINETE</t>
  </si>
  <si>
    <t>ITSRLL-MOO-0139</t>
  </si>
  <si>
    <t>SILLA SECRETARIAL S/BRAZOS C/NEGRO MOD 1001</t>
  </si>
  <si>
    <t>ITSRLL-MOO-0140 al 0145</t>
  </si>
  <si>
    <t>SILLAS DE VISITA C/BRAZOS C/NEGRO</t>
  </si>
  <si>
    <t>ITSRLL-MOO-0146 y 147</t>
  </si>
  <si>
    <t>GABINETES</t>
  </si>
  <si>
    <t>ITSRLL-MOO-0148 al 151</t>
  </si>
  <si>
    <t>ESCRITORIOS SECRETARIALES METALICOS DE 1.20 X .75</t>
  </si>
  <si>
    <t>ITSRLL-MOO-0152 al 155</t>
  </si>
  <si>
    <t>ARCHIVEROS DE 4 GAVETAS METALICOS</t>
  </si>
  <si>
    <t>ITSRLL-MOO-0156 al 1559</t>
  </si>
  <si>
    <t>SILLON CON PISTON C/NEGRO C/DESCANZABRAZOS</t>
  </si>
  <si>
    <t>ITSRLL-MOO-0160 al 163</t>
  </si>
  <si>
    <t>CARRITOS P/COMPUTADORA PREGO C/GRANITO</t>
  </si>
  <si>
    <t>ITSRLL-MOO-0164</t>
  </si>
  <si>
    <t>MESA PARA COMPUTADORA</t>
  </si>
  <si>
    <t>ITSRLL-MOO-0165</t>
  </si>
  <si>
    <t>CREDENZA TRADICIONAL 152X40X75</t>
  </si>
  <si>
    <t>ITSRLL-MOO-0166</t>
  </si>
  <si>
    <t>ARCHIVERO METALICO 2 GAVETAS</t>
  </si>
  <si>
    <t>ITSRLL-MOO-0167</t>
  </si>
  <si>
    <t>ARCHIVERO COLOR ARENA 4 GAVETAS</t>
  </si>
  <si>
    <t>ITSRLL-MOO-0168 al 171</t>
  </si>
  <si>
    <t>PORTA CPU MOVIL METALICO NEGRO</t>
  </si>
  <si>
    <t>ITSRLL-MOO-0172</t>
  </si>
  <si>
    <t>ARCHIVERO METALICO DE DOS GAVETAS</t>
  </si>
  <si>
    <t>ITSRLL-MOO-0173 al 176</t>
  </si>
  <si>
    <t>MESAS 90 X 1.50 X 75 COL MAPLE</t>
  </si>
  <si>
    <t>ITSRLL-MOO-0177</t>
  </si>
  <si>
    <t>SILLA OPERATIVA MODELO L-125NB</t>
  </si>
  <si>
    <t>ITSRLL-MOO-0178 y 179</t>
  </si>
  <si>
    <t>MESA MULTIUSOS .60X.40 CON RUEDAS</t>
  </si>
  <si>
    <t>ITSRLL-MOO-0180 al 191</t>
  </si>
  <si>
    <t>SILLA VISITANTE MODELO A-135 NEGRO</t>
  </si>
  <si>
    <t>ITSRLL-OAF-0139</t>
  </si>
  <si>
    <t>Copiadora Copycentre M133</t>
  </si>
  <si>
    <t>ITSRLL-OAF-0140</t>
  </si>
  <si>
    <t>Copiadora Mita KM 2550</t>
  </si>
  <si>
    <t>archivero 4 gabetas color arena</t>
  </si>
  <si>
    <t>silla secretarial modelo l-125NB</t>
  </si>
  <si>
    <t>Silla Secreatrial  A-05 color negro</t>
  </si>
  <si>
    <t>ITSRLL-MOO-0226 y 227</t>
  </si>
  <si>
    <t xml:space="preserve">Gabinetes </t>
  </si>
  <si>
    <t>Mecatronica</t>
  </si>
  <si>
    <t>ITSRLL-MOO-0228</t>
  </si>
  <si>
    <t>Gabinete mesa alta para copiadora</t>
  </si>
  <si>
    <t>Academica</t>
  </si>
  <si>
    <t>Closette de tableros</t>
  </si>
  <si>
    <t xml:space="preserve">Gabinete Universal </t>
  </si>
  <si>
    <t>Recursos Humanos</t>
  </si>
  <si>
    <t xml:space="preserve">Telefono </t>
  </si>
  <si>
    <t>Desarrollo Tecnologico</t>
  </si>
  <si>
    <t>ITSRLL-OAF-0220 al 231</t>
  </si>
  <si>
    <t>Bancas de Pasillo</t>
  </si>
  <si>
    <t>Rec. Materiales</t>
  </si>
  <si>
    <t>Gaveteros</t>
  </si>
  <si>
    <t>Centro de Idiomas</t>
  </si>
  <si>
    <t>Libreo Modular Esquinero</t>
  </si>
  <si>
    <t>TELEFONO PANASONIC UNILINEA</t>
  </si>
  <si>
    <t>COPIADORA DIGITAL XEROX</t>
  </si>
  <si>
    <t>MESA DE COMPUTADORA</t>
  </si>
  <si>
    <t>GABINETE UNIVERSAL .88X.40X1.80</t>
  </si>
  <si>
    <t xml:space="preserve">PORTA CPU METALICO NEGRO </t>
  </si>
  <si>
    <t>TELEFONO INALAMBRICO</t>
  </si>
  <si>
    <t>PANTALLA Y BOCINA EDIF C</t>
  </si>
  <si>
    <t>INVESTIGACION</t>
  </si>
  <si>
    <t>SILLON EJECUTIVO</t>
  </si>
  <si>
    <t>DIRECCION</t>
  </si>
  <si>
    <t>MESA DE GERMINACION</t>
  </si>
  <si>
    <t>PROYECTOR</t>
  </si>
  <si>
    <t>SISTEMAS</t>
  </si>
  <si>
    <t>BANCAS PARA PASILLOS</t>
  </si>
  <si>
    <t>REC MATERIALES</t>
  </si>
  <si>
    <t>ESCANER</t>
  </si>
  <si>
    <t>INDUSTRIAL</t>
  </si>
  <si>
    <t>ARCHIVERO</t>
  </si>
  <si>
    <t>ALIMENTARIAS</t>
  </si>
  <si>
    <t>INFORMATICA</t>
  </si>
  <si>
    <t>SILLAS SECRETARIALES</t>
  </si>
  <si>
    <t>SECRETARIAS</t>
  </si>
  <si>
    <t>Escritorios de 1.20x.50 con un cajon en melanina peral con llave</t>
  </si>
  <si>
    <t>Sillas Mod Texas negro mate y tapiz pliana negro</t>
  </si>
  <si>
    <t>Libreros de 1.75x.35x2.14, puertas, en melanina color peral</t>
  </si>
  <si>
    <t>Libreros de 2.08x.35x.15  con puertas en melanina color peral</t>
  </si>
  <si>
    <t>Bascula Marca CRT Mod CCS-30-C2</t>
  </si>
  <si>
    <t>Gabinetes universal de .84*.40*1.8cm metalico color arena Mod 6086</t>
  </si>
  <si>
    <t>Mesas de trabajo de .90x.60cm en melanina color grafito con base metalica color negro linea Cyber</t>
  </si>
  <si>
    <t>Mamparas en U para mesa de trabajo de .90 en melanina color grafito Linea Cyber</t>
  </si>
  <si>
    <t>Sillas Plegables en plastico intectado color negro</t>
  </si>
  <si>
    <t>Gabeta</t>
  </si>
  <si>
    <t>Sillas de Plastico Inyectado</t>
  </si>
  <si>
    <t>Mueble Cromado Metalico de 5 Paneles</t>
  </si>
  <si>
    <t>Mesa 50x50 con resorte</t>
  </si>
  <si>
    <t>Gabinete Universal .84 x .40 x 1.8</t>
  </si>
  <si>
    <t>Banco Mobil Redondo con Ruedas</t>
  </si>
  <si>
    <t>Mueble Cromado Metalico de 5 paneles</t>
  </si>
  <si>
    <t>Sillones semi ejecutivos modelo alfaro 2000</t>
  </si>
  <si>
    <t>Mesa de Consejo modular de 3.45 x 1.47 melanina color chocolate0</t>
  </si>
  <si>
    <t>Sillones ejecutivos</t>
  </si>
  <si>
    <t>ETIQUETA</t>
  </si>
  <si>
    <t>ITSRLL-RIN-0001</t>
  </si>
  <si>
    <t>SERVIDOR  HP TC2120</t>
  </si>
  <si>
    <t>ITSRLL-RIN-0002</t>
  </si>
  <si>
    <t>MONITORCPQ S5500</t>
  </si>
  <si>
    <t>ITSRLL-RIN-0003</t>
  </si>
  <si>
    <t>CHAROLA PARA APOYO AL FRENTE</t>
  </si>
  <si>
    <t>ITSRLL-RIN-0004</t>
  </si>
  <si>
    <t>WIN SVR 2003 SPANISH</t>
  </si>
  <si>
    <t>ITSRLL-RIN-0005</t>
  </si>
  <si>
    <t>QUICK RACK RITAL GABINETE 19"</t>
  </si>
  <si>
    <t>ITSRLL-RIN-0006</t>
  </si>
  <si>
    <t>SWICH 3COM24 PUERTOS</t>
  </si>
  <si>
    <t>ITSRLL-RIN-0007</t>
  </si>
  <si>
    <t>ITSRLL-RIN-0008</t>
  </si>
  <si>
    <t>ITSRLL-RIN-0009</t>
  </si>
  <si>
    <t>ITSRLL-RIN-0010</t>
  </si>
  <si>
    <t>ITSRLL-RIN-0011</t>
  </si>
  <si>
    <t>CHAROLA DE PORTA TECLADO</t>
  </si>
  <si>
    <t>ITSRLL-RIN-0012</t>
  </si>
  <si>
    <t>ITSRLL-RIN-0013</t>
  </si>
  <si>
    <t>WIRELESS-G BROADBAND ROUTER</t>
  </si>
  <si>
    <t>SIN CONSECUTIVO</t>
  </si>
  <si>
    <t>EZ CONNECT G 2.4 GHZ</t>
  </si>
  <si>
    <t>ITSRLL-RIN-0014</t>
  </si>
  <si>
    <t>ANTENA MAXRAD2.4-2.8</t>
  </si>
  <si>
    <t>ITSRLL-RIN-0015</t>
  </si>
  <si>
    <t>QUICK RACK RITAL GABINETE 19" 30U</t>
  </si>
  <si>
    <t>ITSRLL-RIN-0016</t>
  </si>
  <si>
    <t>CHAROLA PARA TECLADO 19*8.5</t>
  </si>
  <si>
    <t>MOUSE</t>
  </si>
  <si>
    <t>ITSRLL-RIN-0017</t>
  </si>
  <si>
    <t>I</t>
  </si>
  <si>
    <t>TECLADO HP</t>
  </si>
  <si>
    <t>ITSRLL-ECO-0001</t>
  </si>
  <si>
    <t xml:space="preserve">MONITOR .COMPAQ FLAT PANEL 15” </t>
  </si>
  <si>
    <t>ITSRLL-ECO-0002</t>
  </si>
  <si>
    <t xml:space="preserve">CPU COMPAQ PIV 2.0 GHZ </t>
  </si>
  <si>
    <t>ITSRLL-ECO-0003</t>
  </si>
  <si>
    <t>TECLADO  COMPAQ</t>
  </si>
  <si>
    <t xml:space="preserve">MOUSE COMPAQ </t>
  </si>
  <si>
    <t>ITSRLL-ECO-0004</t>
  </si>
  <si>
    <t xml:space="preserve">IMPRESORA LASERJET 1200 </t>
  </si>
  <si>
    <t>TAPETE PARA MOUSSE</t>
  </si>
  <si>
    <t>SISTEMA DE INTEGRACIÓN ESCOLAR</t>
  </si>
  <si>
    <t>ITSRLL-ECO-0005</t>
  </si>
  <si>
    <t>ITSRLL-ECO-0006</t>
  </si>
  <si>
    <t>ITSRLL-ECO-0007</t>
  </si>
  <si>
    <t>MOUSE COMPAQ C/TAPETE</t>
  </si>
  <si>
    <t>ITSRLL-ECO-0008</t>
  </si>
  <si>
    <t>ITSRLL-ECO-0009</t>
  </si>
  <si>
    <t>ITSRLL-ECO-0010</t>
  </si>
  <si>
    <t>ITSRLL-ECO-0011</t>
  </si>
  <si>
    <t>ITSRLL-ECO-0012</t>
  </si>
  <si>
    <t xml:space="preserve">IMPRESORA HP DESKJET3820 </t>
  </si>
  <si>
    <t>ITSRLL-ECO-0013</t>
  </si>
  <si>
    <t>ITSRLL-ECO-0014</t>
  </si>
  <si>
    <t>ITSRLL-ECO-0015</t>
  </si>
  <si>
    <t>MEMORIA USB</t>
  </si>
  <si>
    <t>ITSRLL-ECO-0016</t>
  </si>
  <si>
    <t>ITSRLL-ECO-0017</t>
  </si>
  <si>
    <t>ITSRLL-ECO-0018</t>
  </si>
  <si>
    <t>ITSRLL-ECO-0022</t>
  </si>
  <si>
    <t xml:space="preserve">LICENCIA  AUTOCAD  LT 2002 SN: </t>
  </si>
  <si>
    <t>ITSRLL-ECO-0023</t>
  </si>
  <si>
    <t>NORTON ANTIVIRUS 2003</t>
  </si>
  <si>
    <t>ITSRLL-ECO-0024</t>
  </si>
  <si>
    <t xml:space="preserve">OFFICE XP PROFESIONAL </t>
  </si>
  <si>
    <t>ITSRLL-ECO-0025</t>
  </si>
  <si>
    <t>COREL DRAW 11</t>
  </si>
  <si>
    <t>ITSRLL-ECO-0026</t>
  </si>
  <si>
    <t>VISUAL ESTUDIO ACADEMICO</t>
  </si>
  <si>
    <t>SCAN JET HP 3570</t>
  </si>
  <si>
    <t>ITSRLL-ECO-0028</t>
  </si>
  <si>
    <t>VIDEO PROYECTOR VISSION MOD VI-PRO</t>
  </si>
  <si>
    <t>SOFTWARE LICENCIAMIENTO ACES 5.0</t>
  </si>
  <si>
    <t>ITSRLL-ECO-0029</t>
  </si>
  <si>
    <t>ITSRLL-ECO-0030</t>
  </si>
  <si>
    <t>CPU COMPAQ PIV 2.0 GHZ</t>
  </si>
  <si>
    <t>ITSRLL-ECO-0031</t>
  </si>
  <si>
    <t>FUNDA P/IMPRESORA</t>
  </si>
  <si>
    <t>ITSRLL-ECO-0033</t>
  </si>
  <si>
    <t>ITSRLL-ECO-0034</t>
  </si>
  <si>
    <t>ITSRLL-ECO-0035</t>
  </si>
  <si>
    <t>ITSRLL-ECO-0036</t>
  </si>
  <si>
    <t>IMPRESORA HP DESKJET3820 C/FUNDA</t>
  </si>
  <si>
    <t>ITSRLL-ECO-0037</t>
  </si>
  <si>
    <t>ITSRLL-ECO-0038</t>
  </si>
  <si>
    <t>ITSRLL-ECO-0039</t>
  </si>
  <si>
    <t>ITSRLL-ECO-0040</t>
  </si>
  <si>
    <t>ITSRLL-ECO-0042</t>
  </si>
  <si>
    <t>ITSRLL-ECO-0043</t>
  </si>
  <si>
    <t>ITSRLL-ECO-0044</t>
  </si>
  <si>
    <t>ITSRLL-ECO-0045</t>
  </si>
  <si>
    <t>ITSRLL-ECO-0046</t>
  </si>
  <si>
    <t>ITSRLL-ECO-0047</t>
  </si>
  <si>
    <t>ITSRLL-ECO-0048</t>
  </si>
  <si>
    <t>ITSRLL-ECO-0049</t>
  </si>
  <si>
    <t>ITSRLL-ECO-0050</t>
  </si>
  <si>
    <t>ITSRLL-ECO-0051</t>
  </si>
  <si>
    <t>ITSRLL-ECO-0052</t>
  </si>
  <si>
    <t>DERIVE ACADEMICO l usuario T1</t>
  </si>
  <si>
    <t>ITSRLL-ECO-0053</t>
  </si>
  <si>
    <t>SOFWARE SIABUC</t>
  </si>
  <si>
    <t xml:space="preserve">COMPU. COMPAQ PRESARIO 4720 1.8 GHZ </t>
  </si>
  <si>
    <t xml:space="preserve">MON ITOR DE 17" fs7500 </t>
  </si>
  <si>
    <t>ITSRLL-ECO-0056</t>
  </si>
  <si>
    <t xml:space="preserve">TECLADO COMPAQ </t>
  </si>
  <si>
    <t>MOUSE COMPAQ  C/TAPETES</t>
  </si>
  <si>
    <t>ITSRLL-ECO-0057</t>
  </si>
  <si>
    <t>REGULADOR TDE/ESLIM</t>
  </si>
  <si>
    <t>ITSRLL-ECO-0058</t>
  </si>
  <si>
    <t xml:space="preserve">COMPU. COMPAQ PRESARIO 4720 1.8 </t>
  </si>
  <si>
    <t>ITSRLL-ECO-0059</t>
  </si>
  <si>
    <t>MONITOR COMPAQ PRESARIO</t>
  </si>
  <si>
    <t>PAR DE BOCINAS COMPUTADORA</t>
  </si>
  <si>
    <t>TECLADO MULTIMEDIA</t>
  </si>
  <si>
    <t>MOUSE COMPAC</t>
  </si>
  <si>
    <t>ITSRLL-ECO-0061</t>
  </si>
  <si>
    <t>ITSRLL-ECO-0062</t>
  </si>
  <si>
    <t>CPU PENTIUM 4 H.P.</t>
  </si>
  <si>
    <t>ITSRLL-ECO-0063</t>
  </si>
  <si>
    <t>TECLADO</t>
  </si>
  <si>
    <t>ITSRLL-ECO-0064</t>
  </si>
  <si>
    <t>ITSRLL-ECO-0065</t>
  </si>
  <si>
    <t>ITSRLL-ECO-0066</t>
  </si>
  <si>
    <t>ITSRLL-ECO-0067</t>
  </si>
  <si>
    <t>ITSRLL-ECO-0068</t>
  </si>
  <si>
    <t>ITSRLL-ECO-0069</t>
  </si>
  <si>
    <t>TAPETE</t>
  </si>
  <si>
    <t>ITSRLL-ECO-0070</t>
  </si>
  <si>
    <t>ITSRLL-ECO-0071</t>
  </si>
  <si>
    <t>ITSRLL-ECO-0072</t>
  </si>
  <si>
    <t>ITSRLL-ECO-0073</t>
  </si>
  <si>
    <t>ITSRLL-ECO-0074</t>
  </si>
  <si>
    <t>ITSRLL-ECO-0075</t>
  </si>
  <si>
    <t>ITSRLL-ECO-0076</t>
  </si>
  <si>
    <t>ITSRLL-ECO-0077</t>
  </si>
  <si>
    <t>ITSRLL-ECO-078</t>
  </si>
  <si>
    <t>ITSRLL-ECO-0079</t>
  </si>
  <si>
    <t>ITSRLL-ECO-0080</t>
  </si>
  <si>
    <t>ITSRLL-ECO-0081</t>
  </si>
  <si>
    <t>ITSRLL-ECO-0082</t>
  </si>
  <si>
    <t>ITSRLL-ECO-0083</t>
  </si>
  <si>
    <t>ITSRLL-ECO-0084</t>
  </si>
  <si>
    <t>ITSRLL-ECO-0085</t>
  </si>
  <si>
    <t>ITSRLL-ECO-0086</t>
  </si>
  <si>
    <t>ITSRLL-ECO-0087</t>
  </si>
  <si>
    <t>ITSRLL-ECO-0088</t>
  </si>
  <si>
    <t>ITSRLL-ECO-0089</t>
  </si>
  <si>
    <t>ITSRLL-ECO-0090</t>
  </si>
  <si>
    <t>FLAT PANEL  15" H.P.</t>
  </si>
  <si>
    <t>ITSRLL-ECO-0091</t>
  </si>
  <si>
    <t>ITSRLL-ECO-0092</t>
  </si>
  <si>
    <t>ITSRLL-ECO-0093</t>
  </si>
  <si>
    <t>ITSRLL-ECO-0094</t>
  </si>
  <si>
    <t>ITSRLL-ECO-0095</t>
  </si>
  <si>
    <t>ITSRLL-ECO-0096</t>
  </si>
  <si>
    <t>ITSRLL-ECO-0097</t>
  </si>
  <si>
    <t>ITSRLL-ECO-0098</t>
  </si>
  <si>
    <t>LAP TOP HP</t>
  </si>
  <si>
    <t>ITSRLL-ECO-0100</t>
  </si>
  <si>
    <t>MINIPRINTER EPSON TM-U2200PA103</t>
  </si>
  <si>
    <t>ITSRLL-ECO-0101</t>
  </si>
  <si>
    <t>SCANNER LASER QUICK SCAN PSC</t>
  </si>
  <si>
    <t>LICENCIAS WINDOWS XP PROFESIONAL</t>
  </si>
  <si>
    <t>LICENCIAS SYMANTEC ANTIVIRUS</t>
  </si>
  <si>
    <t>LICENCIAMIENTOS OFFICE PRO2003, WIN32</t>
  </si>
  <si>
    <t>LICENCIAMIENTOS VB .NET, STD 2003</t>
  </si>
  <si>
    <t>ENC. STD 2005 W32</t>
  </si>
  <si>
    <t>ITSRLL-ECO-0102</t>
  </si>
  <si>
    <t>IMPRESORA HP LASERJET 242ODN</t>
  </si>
  <si>
    <t>ITSRLL-ECO-0103</t>
  </si>
  <si>
    <t>CPU CON PORCESADOR INTEL</t>
  </si>
  <si>
    <t>ITSRLL-ECO-0104</t>
  </si>
  <si>
    <t>MONITOR 14"</t>
  </si>
  <si>
    <t>ITSRLL-ECO-0105</t>
  </si>
  <si>
    <t>ITSRLL-ECO-0106</t>
  </si>
  <si>
    <t>ITSRLL-ECO-0107</t>
  </si>
  <si>
    <t>ITSRLL-ECO-0108</t>
  </si>
  <si>
    <t>SOFWARE CERBEUS</t>
  </si>
  <si>
    <t>ITSRLL-ECO-0109</t>
  </si>
  <si>
    <t>LECTOR DE HUELLA DIGITAL</t>
  </si>
  <si>
    <t>ITSRLL-ECO-0110</t>
  </si>
  <si>
    <t>INFOCUS PROJECTOR MODELO LP600</t>
  </si>
  <si>
    <t>ITSRLL-ECO-0111</t>
  </si>
  <si>
    <t>ITSRLL-ECO-0112</t>
  </si>
  <si>
    <t>IMPRESORA HP 1022</t>
  </si>
  <si>
    <t>ITSRLL-ECO-0113</t>
  </si>
  <si>
    <t>COMPUTADORA TOSHIBA M45 SP459</t>
  </si>
  <si>
    <t>MOUSE OPTICAL BLANCO ALSKA</t>
  </si>
  <si>
    <t>TECLADO ALASKA SLIM KEYBOARD</t>
  </si>
  <si>
    <t>DVD-CD/R-RW LG GSA-51200 EXTERNA NEGRA</t>
  </si>
  <si>
    <t>IMPRESORA HP DESK JET 5940</t>
  </si>
  <si>
    <t>ITSRLL-ECO-0114</t>
  </si>
  <si>
    <t>PAVILLON HP DV15300LA NOTEBOOK INTEL CENTRINO</t>
  </si>
  <si>
    <t>ITSRLL-ECO-0115</t>
  </si>
  <si>
    <t xml:space="preserve">COMPUTADORA MAC MINI CORE DUO DE 1.66 GHZ 512 MB EN RAM </t>
  </si>
  <si>
    <t>ITSRLL-ECO-0116</t>
  </si>
  <si>
    <t>IMPRESORA HPLJ2420DN</t>
  </si>
  <si>
    <t>ITSRLL-ECO-0117</t>
  </si>
  <si>
    <t>TECLADO BASICO MICROSOFT</t>
  </si>
  <si>
    <t>ITSRLL-ECO-0118</t>
  </si>
  <si>
    <t>MOUSE OPTICO BASICO MICROSOFT</t>
  </si>
  <si>
    <t>ITSRLL-ECO-0119</t>
  </si>
  <si>
    <t>RUTEADOR INALAMBRICO</t>
  </si>
  <si>
    <t>IMPRESORA HP LASER JET 1320</t>
  </si>
  <si>
    <t>ITSRLL-ECO-0142</t>
  </si>
  <si>
    <t>ITSRLL-ECO-0145</t>
  </si>
  <si>
    <t>ITSRLL-ECO-0148</t>
  </si>
  <si>
    <t>COMPUTADORAS MT INTEL DUAL CORE</t>
  </si>
  <si>
    <t>ITSRLL-ECO-0151</t>
  </si>
  <si>
    <t>ITSRLL-ECO-0154</t>
  </si>
  <si>
    <t>ITSRLL-ECO-0157</t>
  </si>
  <si>
    <t>ITSRLL-ECO-0160</t>
  </si>
  <si>
    <t>ITSRLL-ECO-0163</t>
  </si>
  <si>
    <t>ITSRLL-ECO-0166</t>
  </si>
  <si>
    <t>ITSRLL-ECO-0169</t>
  </si>
  <si>
    <t>ITSRLL-ECO-0172</t>
  </si>
  <si>
    <t>ITSRLL-ECO-0175</t>
  </si>
  <si>
    <t>ITSRLL-ECO-0178</t>
  </si>
  <si>
    <t>ITSRLL-ECO-0181</t>
  </si>
  <si>
    <t>ITSRLL-ECO-0184</t>
  </si>
  <si>
    <t>ITSRLL-ECO-0187</t>
  </si>
  <si>
    <t>ITSRLL-ECO-0167</t>
  </si>
  <si>
    <t>IMPRESORA HP LASER JET 1321</t>
  </si>
  <si>
    <t>ITSRLL-ECO-0168</t>
  </si>
  <si>
    <t>IMPRESORA HP LASER JET 1322</t>
  </si>
  <si>
    <t>COMPUTADORAS COMPAX ZEUS 7200</t>
  </si>
  <si>
    <t>ITSRLL-ECO-0170</t>
  </si>
  <si>
    <t>COMPUTADORAS COMPAX ZEUS 7201</t>
  </si>
  <si>
    <t>ITSRLL-ECO-0171</t>
  </si>
  <si>
    <t>COMPUTADORAS COMPAX ZEUS 7202</t>
  </si>
  <si>
    <t>COMPUTADORAS COMPAX ZEUS 7203</t>
  </si>
  <si>
    <t>ITSRLL-ECO-0173</t>
  </si>
  <si>
    <t>ITSRLL-ECO-0174</t>
  </si>
  <si>
    <t>ITSRLL-ECO-0176</t>
  </si>
  <si>
    <t>ITSRLL-ECO-0177</t>
  </si>
  <si>
    <t>COMUTADORA DX220 MT INTEL DUAL CORE</t>
  </si>
  <si>
    <t>ITSRLL-ECO-0180</t>
  </si>
  <si>
    <t>IMPRESORA HP COLOR LASER JET 3600N</t>
  </si>
  <si>
    <t>ITSRLL-ECO-0188</t>
  </si>
  <si>
    <t>UPS</t>
  </si>
  <si>
    <t>ITSRLL-ECO-0189</t>
  </si>
  <si>
    <t>ITSRLL-ECO-0190</t>
  </si>
  <si>
    <t>ACTUALIZACION DEL SISTEMA TARIFICADOR OMNITEL</t>
  </si>
  <si>
    <t>ITSRLL-ECO-0191</t>
  </si>
  <si>
    <t>MONITOR 15" HP LCD NEDRO PLATA</t>
  </si>
  <si>
    <t>ITSRLL-ECO-0192</t>
  </si>
  <si>
    <t>COMPUTADORA MACINTOSH MACBOOK PRO PROCESADOR INTEL CORE 2 DUO</t>
  </si>
  <si>
    <t>ITSRLL-ECO-0193</t>
  </si>
  <si>
    <t>RD FORTIGATE 200A DUAL WAN PORTS</t>
  </si>
  <si>
    <t>ITSRLL-ECO-0194</t>
  </si>
  <si>
    <t>IMPRESORA EPSON LX 300</t>
  </si>
  <si>
    <t>ITSRLL-ECO-0195</t>
  </si>
  <si>
    <t>COMPUTADORA COMPAX ZEUS 7200</t>
  </si>
  <si>
    <t>ITSRLL-ECO-0196</t>
  </si>
  <si>
    <t>COMPUTADORA COMPAX ZEUS 4164</t>
  </si>
  <si>
    <t>ITSRLL-ECO-0197</t>
  </si>
  <si>
    <t>IMPRESORA HPLASERJET P 2015DN</t>
  </si>
  <si>
    <t>ITSRLL-ECO-0198 al 231</t>
  </si>
  <si>
    <t>COMPUTADORAS HP DC7800</t>
  </si>
  <si>
    <t>ITSRLL-ECO-0232 al 238</t>
  </si>
  <si>
    <t>ITSRLL-ECO-0239-0240</t>
  </si>
  <si>
    <t>IMPRESORAS HP LASER JET P 2015DN</t>
  </si>
  <si>
    <t>ITSRLL-ECO-0241 al 243</t>
  </si>
  <si>
    <t>MONITORES 19" HACER LCD AL1916AWB</t>
  </si>
  <si>
    <t>ITSRLL-ECO-0244-0245</t>
  </si>
  <si>
    <t>MONITOR HACER 22" LCD AL2216WBD</t>
  </si>
  <si>
    <t>REGULADORES NEGROS TDE</t>
  </si>
  <si>
    <t>REGULADOR DE VOLTAJE TRIPP-LITTLE 300 VA 175W</t>
  </si>
  <si>
    <t>PAQ. NOMINPAQ MONOUSUARIO</t>
  </si>
  <si>
    <t>LIC VFOX PRO 9.0 ESPAÑOL ACADEMICO</t>
  </si>
  <si>
    <t>LIC VISUAL ESTUDIO PRO 2005 ACADEMICO</t>
  </si>
  <si>
    <t>LIC OFFICE PRO PLUS 2007 ESP ACADEMICO</t>
  </si>
  <si>
    <t>LICENCIA Y ACTUALIZACION ANTIVIRUS NOD 32</t>
  </si>
  <si>
    <t>ADOBE K 12 DESIGN PREMIUM CS3</t>
  </si>
  <si>
    <t>SOFTWARE PROMODEL 30 MAQUINAS EN RED</t>
  </si>
  <si>
    <t>RECLASIFICACION</t>
  </si>
  <si>
    <t>Complemento Licencia sofwatre</t>
  </si>
  <si>
    <t>Qual Core Xeon Preocesor E54102xgMB Cache, 2.33GHz, 1333MHz FSB, PE2900</t>
  </si>
  <si>
    <t>Proyector Sony VPL-FX40L 4000 LUMENES y Soporte Universal</t>
  </si>
  <si>
    <t>Nobrake APC SMART UPS XL 1000VA USB Serial 120v</t>
  </si>
  <si>
    <t>Regulador Voltaje Sola Basic Microvolt VA 2000 4 contactos</t>
  </si>
  <si>
    <t>Regulador Voltaje TDE PRONET 1KVA P/LIN 4 contactos</t>
  </si>
  <si>
    <t xml:space="preserve">computadora HP DX2400 DUAL CORE </t>
  </si>
  <si>
    <t>Switc 16 puertos  LINKSYS SRW2016</t>
  </si>
  <si>
    <t>Ruteador Trendnet BRV324</t>
  </si>
  <si>
    <t>Ruteador Trendnet BRV304</t>
  </si>
  <si>
    <t>computadora HP DX2400 Serie SMXL8450QM6</t>
  </si>
  <si>
    <t>Div. Informatica</t>
  </si>
  <si>
    <t>Impresora Laser Jet HP 2055DN</t>
  </si>
  <si>
    <t xml:space="preserve">Impresora  </t>
  </si>
  <si>
    <t>Direccion</t>
  </si>
  <si>
    <t>Servidor HP Proliant 115G5 Serie S2UX912001B</t>
  </si>
  <si>
    <t>Sistemas</t>
  </si>
  <si>
    <t>Nobrake CDP 500VA 300watts Serie 1006170200861</t>
  </si>
  <si>
    <t>Miniprinter Epson TM - U220PB-603 Serie F72F006164</t>
  </si>
  <si>
    <t>ITSRLL-ECO-0303</t>
  </si>
  <si>
    <t xml:space="preserve">IPAD </t>
  </si>
  <si>
    <t>ITSRLL-ECO-0304</t>
  </si>
  <si>
    <t>COMPUTADORA IMAC 24"</t>
  </si>
  <si>
    <t>ITSRLL-ECO-0305</t>
  </si>
  <si>
    <t>MONITOR BENQ 18.5 LCD</t>
  </si>
  <si>
    <t>IPAD 2 WI-FI +3G DE 32 GB</t>
  </si>
  <si>
    <t>IPAD 2 WI-FI  DE 32 GB</t>
  </si>
  <si>
    <t>MINOLAPTOP HACER ASPIRE ONE 722-BZ894</t>
  </si>
  <si>
    <t>LAPTOP HP PAVILON DV-4 4069LA</t>
  </si>
  <si>
    <t>VIDEOPROYECTOR EPSON POWER LITE 1915</t>
  </si>
  <si>
    <t>BUNDLE DESKTOP PAVILLON P6 2015</t>
  </si>
  <si>
    <t>NOBRAKE TRIPPLITE 1000 VA</t>
  </si>
  <si>
    <t>ITSRLL-ECO-0311</t>
  </si>
  <si>
    <t>IMPRESORA MULTIFUNCIONAL ENVY 114 INY TINT</t>
  </si>
  <si>
    <t xml:space="preserve">TELEFONO UNILINEA Serie </t>
  </si>
  <si>
    <t>NOBRAKES TRIPPLITE 550 VA PUERT USB 6 CONTACTOS</t>
  </si>
  <si>
    <t>LAPTOP HACER E1-421-0428 AMD E450</t>
  </si>
  <si>
    <t>TABLETA WACOM BAMBO</t>
  </si>
  <si>
    <t>MONITOR LE 17"</t>
  </si>
  <si>
    <t>MONITOR LV911 WEB CAM</t>
  </si>
  <si>
    <t>LAPTOPS HACER CORE I3-2348M</t>
  </si>
  <si>
    <t>SAMSUM GALAXY 7</t>
  </si>
  <si>
    <t>LAPTOPS HACER ASPIRE 11.6"</t>
  </si>
  <si>
    <t>SERVIDOR HP PROLIANT ML350 T08</t>
  </si>
  <si>
    <t>WINDOWS SERVER STD 2012 OPEN ACADEMICO</t>
  </si>
  <si>
    <t>COMPUTADORAS DE ESCRITORIO HP PRO 6305</t>
  </si>
  <si>
    <t>COMPUTADORA Imac de 21.5#</t>
  </si>
  <si>
    <t>computadora macbook pro pantalla Retina de 15"</t>
  </si>
  <si>
    <t>MINI LAPTOT</t>
  </si>
  <si>
    <t>CREDENCIALIZADORA</t>
  </si>
  <si>
    <t>DESKTOP COMPAX ZEUS ECO GREEN 5303</t>
  </si>
  <si>
    <t>DESKTOP COMPAX ZEUS ECO GREEN 4303</t>
  </si>
  <si>
    <t>NOBRAKE APC SURTA 1500XL</t>
  </si>
  <si>
    <t>IMPRESORAS LASER HP 1102</t>
  </si>
  <si>
    <t>IMPRESORA MULTIFUNCIONAL IMP</t>
  </si>
  <si>
    <t>IMPRESORA LASERJET ENTERPRISE HP M551N</t>
  </si>
  <si>
    <t>WORCENTRE 3615DN LASER MULTIFUNCIONAL</t>
  </si>
  <si>
    <t>COMPLEMENTO</t>
  </si>
  <si>
    <t>TAMBORES REGLAMENTARIOS CON AROS</t>
  </si>
  <si>
    <t xml:space="preserve">CORNETAS </t>
  </si>
  <si>
    <t>CLARINETES</t>
  </si>
  <si>
    <t>REGULADOR TDE-SLIM IKVA</t>
  </si>
  <si>
    <t>CESTO DE PLASTICO</t>
  </si>
  <si>
    <t>VENTILADOR</t>
  </si>
  <si>
    <t>CALEFACTOR IRVC</t>
  </si>
  <si>
    <t>TANQUES PARA GAS DE 10 KG</t>
  </si>
  <si>
    <t xml:space="preserve">CESTO </t>
  </si>
  <si>
    <t>LUSTRADOR  MULTIFUNCIONAL</t>
  </si>
  <si>
    <t>VENTILADOR MAYT</t>
  </si>
  <si>
    <t>CAFETERA ELECTRICA</t>
  </si>
  <si>
    <t>CAFETERA TE-FAL</t>
  </si>
  <si>
    <t>ASPIRADORA IV615 WET</t>
  </si>
  <si>
    <t>Extintor Portatil PQS 6 KG.</t>
  </si>
  <si>
    <t>Extintor Portatil PQS 4.5 KG.</t>
  </si>
  <si>
    <t>Extintor 02 4.5 Kg</t>
  </si>
  <si>
    <t>Extintor CO2 Boxido de Carbono 2.5 Kg</t>
  </si>
  <si>
    <t>Señalamientos de Extintor 20 x 20</t>
  </si>
  <si>
    <t>Señalamientos Ruta de Evacuación</t>
  </si>
  <si>
    <t>Señalamiento de Alta Tension  35 x 50 Cms.</t>
  </si>
  <si>
    <t>Señalamiento No Fumar</t>
  </si>
  <si>
    <t>Cafetera Precoladora TEFAL</t>
  </si>
  <si>
    <t>secador de manos Ibero optico</t>
  </si>
  <si>
    <t>SECADOR DE MANOS IBERO OPTICO</t>
  </si>
  <si>
    <t>VENTILADORES TIPO INDUSTRIAL</t>
  </si>
  <si>
    <t>ASPIRADORA TURBO POWER</t>
  </si>
  <si>
    <t>Extintor portatil PQS 9.0Kgs</t>
  </si>
  <si>
    <t>Extintor CO2 de 4.5 HGS.</t>
  </si>
  <si>
    <t>Gabinete para Extintor</t>
  </si>
  <si>
    <t xml:space="preserve">TAPETES </t>
  </si>
  <si>
    <t>CESTO PAPELERO</t>
  </si>
  <si>
    <t>GABINETE CON 3 REPIZAS</t>
  </si>
  <si>
    <t>TARJETA MULTILINEAS PARA TELEFONO</t>
  </si>
  <si>
    <t>REGULADOR MICRO VOLT</t>
  </si>
  <si>
    <t>CESTO P/BASURA</t>
  </si>
  <si>
    <t>REPRODUCTORA SONY</t>
  </si>
  <si>
    <t>REGULADOR PRONET</t>
  </si>
  <si>
    <t>MEMORIA FLASH</t>
  </si>
  <si>
    <t>VIDEO PROYECTOR MCA VISION</t>
  </si>
  <si>
    <t>TELEFONO UNILINIEA PANASONIC</t>
  </si>
  <si>
    <t>GRABADORA TIPO REPORTERO</t>
  </si>
  <si>
    <t>RETRO POYECTOR 3 M</t>
  </si>
  <si>
    <t>VITRINA EXHIBIDORA</t>
  </si>
  <si>
    <t>VITRINA EXHIBIDORA RESPALDO METALICO</t>
  </si>
  <si>
    <t>MESAS P/BIBLIOTECA BLANCAS</t>
  </si>
  <si>
    <t>GABINETE CON CON 4 ENTREPAÑOS</t>
  </si>
  <si>
    <t>ENTRPAÑOSP/REFACC. .84*.30 CAPS.80KG</t>
  </si>
  <si>
    <t>POSTE TROQUELADO DE 2 MTS.</t>
  </si>
  <si>
    <t>PREPARACION DE RED</t>
  </si>
  <si>
    <t>REGULADOR DE VOLTAJE</t>
  </si>
  <si>
    <t>MOUSSE MINIDIN</t>
  </si>
  <si>
    <t>ITSRLL-OAF-0001</t>
  </si>
  <si>
    <t>ITSRLL-OAF-0002</t>
  </si>
  <si>
    <t>ITSRLL-OAF-0003</t>
  </si>
  <si>
    <t>ITSRLL-OAF-0004</t>
  </si>
  <si>
    <t>ITSRLL-OAF-0005 y 06</t>
  </si>
  <si>
    <t>Sin consecutivo</t>
  </si>
  <si>
    <t>ITSRLL-OAF-0007</t>
  </si>
  <si>
    <t>ITSRLL-OAF-0008 al 0013</t>
  </si>
  <si>
    <t>ITSRLL-OAF-0017</t>
  </si>
  <si>
    <t>ITSRLL-OAF-0018</t>
  </si>
  <si>
    <t>ITSRLL-OAF-0019</t>
  </si>
  <si>
    <t>ITSRLL-OAF-0020</t>
  </si>
  <si>
    <t>ITSRLL-OAF-0022</t>
  </si>
  <si>
    <t>ITSRLL-OAF-0021</t>
  </si>
  <si>
    <t>ITSRLL-OAF-0023</t>
  </si>
  <si>
    <t>ITSRLL-OAF-0025</t>
  </si>
  <si>
    <t>ITSRLL-OAF-0026</t>
  </si>
  <si>
    <t>ITSRLL-OAF-0028 y 29</t>
  </si>
  <si>
    <t>ITSRLL-OAF-0030</t>
  </si>
  <si>
    <t>ITSRLL-OAF-0031</t>
  </si>
  <si>
    <t>ITSRLL-OAF-0032</t>
  </si>
  <si>
    <t>ITSRLL-OAF-0033</t>
  </si>
  <si>
    <t>ITSRLL-OAF-0034 y 0035</t>
  </si>
  <si>
    <t>ITSRLL-OAF-0036</t>
  </si>
  <si>
    <t>ITSRLL-OAF-0037</t>
  </si>
  <si>
    <t>ITSRLL-OAF-0038</t>
  </si>
  <si>
    <t>ITSRLL-OAF-0039</t>
  </si>
  <si>
    <t>ITSRLL-OAF-0040</t>
  </si>
  <si>
    <t>ITSRLL-OAF-0041</t>
  </si>
  <si>
    <t>ITSRLL-OAF-0042</t>
  </si>
  <si>
    <t>ITSRLL-OAF-0043</t>
  </si>
  <si>
    <t>ITSRLL-OAF-0044</t>
  </si>
  <si>
    <t>ITSRLL-OAF-0045</t>
  </si>
  <si>
    <t>ITSRLL-OAF-0048 al 0053</t>
  </si>
  <si>
    <t>BANCAS DE MADERA</t>
  </si>
  <si>
    <t>ITSRLL-OAF-0054</t>
  </si>
  <si>
    <t>DESPACHADOR DE AGUA</t>
  </si>
  <si>
    <t>ITSRLL-OAF-0055</t>
  </si>
  <si>
    <t>ITSRLL-OAF-0056 al 0061</t>
  </si>
  <si>
    <t>SIN CNSECUTIVO</t>
  </si>
  <si>
    <t>GRABADORA TIPO REPORT</t>
  </si>
  <si>
    <t>ITSRLL-OAF-0065</t>
  </si>
  <si>
    <t>SECADOR DE MANOS</t>
  </si>
  <si>
    <t>ITSRLL-OAF-0066</t>
  </si>
  <si>
    <t>CAMARA DIGITAL SONY</t>
  </si>
  <si>
    <t>ITSRLL-OAF-0067</t>
  </si>
  <si>
    <t>PANTALLA DA-LITE TRIPIE</t>
  </si>
  <si>
    <t>ITSRLL-OAF-0068</t>
  </si>
  <si>
    <t>ITSRLL-OAF-0069</t>
  </si>
  <si>
    <t>ENFIRADORES DE AGUA</t>
  </si>
  <si>
    <t>ITSRLL-OAF-0070</t>
  </si>
  <si>
    <t>TAMBORES</t>
  </si>
  <si>
    <t>CORNETAS</t>
  </si>
  <si>
    <t>CLARINES</t>
  </si>
  <si>
    <t>ITSRLL-OAF-0071 y 0072</t>
  </si>
  <si>
    <t>ITSRLL-OAF-0073</t>
  </si>
  <si>
    <t>DVD GRABADORA</t>
  </si>
  <si>
    <t>ITSRLL-OAF-0074</t>
  </si>
  <si>
    <t xml:space="preserve">BUZÓN DE QUEJAS </t>
  </si>
  <si>
    <t>ITSRLL-OAF-0075</t>
  </si>
  <si>
    <t>HIDROLAVADORA</t>
  </si>
  <si>
    <t>ITSRLL-OAF-0076</t>
  </si>
  <si>
    <t>LUXOMETRO</t>
  </si>
  <si>
    <t>ITSRLL-OAF-0077</t>
  </si>
  <si>
    <t>BICICLETERO MODULAR CON CAP DE 20 BICICLETAS</t>
  </si>
  <si>
    <t>ITSRLL-OAF-0078</t>
  </si>
  <si>
    <t>ENFRIADOR DE AGUA GE GXCF04F</t>
  </si>
  <si>
    <t>ITSRLL-OAF-0079</t>
  </si>
  <si>
    <t>NICHO PARA BANDERA MADERA Y VIDRIO COLOR ROBLE</t>
  </si>
  <si>
    <t>ITSRLL-OAF-0080</t>
  </si>
  <si>
    <t>IMPRESORA DUALYS STD EVOLIS (CREDENCIALES)</t>
  </si>
  <si>
    <t>ITSRLL-OAF-0081</t>
  </si>
  <si>
    <t>DIGITALIZADOR DE FIRMA CON VISOR TOPAZ</t>
  </si>
  <si>
    <t>ITSRLL-OAF-0082</t>
  </si>
  <si>
    <t>PODIUM EN MADERA COLOR NOGAL</t>
  </si>
  <si>
    <t>TAMBORES REGLAMENTARIOS</t>
  </si>
  <si>
    <t>CORNETAS EUROPEAS DE ALPACA</t>
  </si>
  <si>
    <t>CLARINES DE ALPACA</t>
  </si>
  <si>
    <t>ITSRLL-OAF-0083</t>
  </si>
  <si>
    <t>CAMARA SONY HIGH DEFINITION CAMCORDE</t>
  </si>
  <si>
    <t>ITSRLL-OAF-0084</t>
  </si>
  <si>
    <t>RADIO TALKABOUT 10 MILLAS MOTOROLA</t>
  </si>
  <si>
    <t>ITSRLL-OAF-0085</t>
  </si>
  <si>
    <t>ITSRLL-OAF-0086</t>
  </si>
  <si>
    <t>DVD-RX DE 120 MIN/4.7GB</t>
  </si>
  <si>
    <t>ITSRLL-OAF-0087</t>
  </si>
  <si>
    <t>SECADOR DE MANOS IBERO OPTICO 127V</t>
  </si>
  <si>
    <t>ITSRLL-OAF-0088</t>
  </si>
  <si>
    <t>ITSRLL-OAF-0089</t>
  </si>
  <si>
    <t>CAMARA DIGITAL</t>
  </si>
  <si>
    <t>ITSRLL-OAF-0090</t>
  </si>
  <si>
    <t>EQUIPO DE SONIDO</t>
  </si>
  <si>
    <t>ITSRLL-OAF-0091</t>
  </si>
  <si>
    <t>IMPRESORA ROTULADORA</t>
  </si>
  <si>
    <t>ITSRLL-OAF-0092</t>
  </si>
  <si>
    <t>SCANNER HP SAN JET 4070</t>
  </si>
  <si>
    <t>ITSRLL-OAF-0093 al 0096</t>
  </si>
  <si>
    <t>GUITERRAS ELECT. ACUSTICA</t>
  </si>
  <si>
    <t>ITSRLL-OAF-0097</t>
  </si>
  <si>
    <t>ITSRLL-OAF-0098</t>
  </si>
  <si>
    <t>CONTRABAJO 4-4 CEDRO</t>
  </si>
  <si>
    <t>ITSRLL-OAF-0099</t>
  </si>
  <si>
    <t>GRABADORA SONY</t>
  </si>
  <si>
    <t>ITSRLL-OAF-0100</t>
  </si>
  <si>
    <t>ITSRLL-OAF-01101 al  103</t>
  </si>
  <si>
    <t xml:space="preserve">CAMARA POLICOM VIA VIDEO </t>
  </si>
  <si>
    <t>ITSRLL-OAF-0104</t>
  </si>
  <si>
    <t>ITSRLL-OAF-0105</t>
  </si>
  <si>
    <t>CAMARA FOTOGRAFICA CANON</t>
  </si>
  <si>
    <t>ITSRLL-OAF-0106</t>
  </si>
  <si>
    <t>TELEFONO CELULAR NOKIA</t>
  </si>
  <si>
    <t>ITSRLL-OAF-0107</t>
  </si>
  <si>
    <t>TELEFONO MULT.M.LIBRES</t>
  </si>
  <si>
    <t>ITSRLL-OAF-0108</t>
  </si>
  <si>
    <t>RADIOGRABADORA</t>
  </si>
  <si>
    <t>ITSRLL-OAF-0109 y  110</t>
  </si>
  <si>
    <t>LENTES DE ACERCAMIENTO PARA CAMARA SONY</t>
  </si>
  <si>
    <t>ITSRLL-OAF-0111</t>
  </si>
  <si>
    <t>PORTACPU METALICO</t>
  </si>
  <si>
    <t>ITSRLL-OAF-0112</t>
  </si>
  <si>
    <t>ITSRLL-OAF-0113</t>
  </si>
  <si>
    <t>TELEFONO PANASONIC INALAMBRICO</t>
  </si>
  <si>
    <t>ITSRLL-OAF-0114</t>
  </si>
  <si>
    <t>GRABADORA NESTEK</t>
  </si>
  <si>
    <t>ITSRLL-OAF-0115</t>
  </si>
  <si>
    <t>PANTALLA PARA PROYECCION</t>
  </si>
  <si>
    <t>ITSRLL-OAF-0116</t>
  </si>
  <si>
    <t>REFRIGERADOR PARA LABORATORIO</t>
  </si>
  <si>
    <t>ITSRLL-OAF-0117</t>
  </si>
  <si>
    <t>CORTADOR TRITURADOR</t>
  </si>
  <si>
    <t>ITSRLL-OAF-0118</t>
  </si>
  <si>
    <t>BONGOS LP ASPIERE</t>
  </si>
  <si>
    <t>ITSRLL-OAF-0119</t>
  </si>
  <si>
    <t>TRIPIE CON CONTROL</t>
  </si>
  <si>
    <t>ITSRLL-OAF-0120</t>
  </si>
  <si>
    <t>ITSRLL-OAF-0121</t>
  </si>
  <si>
    <t>CAJA FUERTE COMPACTA</t>
  </si>
  <si>
    <t>ITSRLL-OAF-0122</t>
  </si>
  <si>
    <t>RADIO MOTOROLA</t>
  </si>
  <si>
    <t>ITSRLL-OAF-0123</t>
  </si>
  <si>
    <t>TELEFONO MULT.</t>
  </si>
  <si>
    <t>ITSRLL-OAF-0124</t>
  </si>
  <si>
    <t>ROUTER INALAMBRICO</t>
  </si>
  <si>
    <t>ITSRLL-OAF-0125</t>
  </si>
  <si>
    <t>PODADORA DE CESPED</t>
  </si>
  <si>
    <t>NO LLEVA ETIQUETA</t>
  </si>
  <si>
    <t>reclasificacion ajuste de auditoria</t>
  </si>
  <si>
    <t>ITSRLL-OAF-0144</t>
  </si>
  <si>
    <t>Aspiradora MC 215</t>
  </si>
  <si>
    <t>ITSRLL-OAF-0145</t>
  </si>
  <si>
    <t>Engargoladora Metalica Miniware</t>
  </si>
  <si>
    <t>ITSRLL-OAF-0146</t>
  </si>
  <si>
    <t>Calculadora e Impresora Casio</t>
  </si>
  <si>
    <t>ITSRLL-OAF-0131</t>
  </si>
  <si>
    <t>Flauta Yanaha Alto</t>
  </si>
  <si>
    <t>ITSRLL-OAF-0132</t>
  </si>
  <si>
    <t>Flauta Yamaha Bajo</t>
  </si>
  <si>
    <t>ITSRLL-OAF-0143</t>
  </si>
  <si>
    <t>Consola de 8 canales</t>
  </si>
  <si>
    <t>ITSRLL-OAF-0142</t>
  </si>
  <si>
    <t>Lampara de Trabajo</t>
  </si>
  <si>
    <t>ITSRLL-OAF-0141</t>
  </si>
  <si>
    <t>Desbrozadora Partner</t>
  </si>
  <si>
    <t>ITSRLL-OAF-0126 al 0130</t>
  </si>
  <si>
    <t>Guitarras</t>
  </si>
  <si>
    <t>Refrigerador 4" GE Silver</t>
  </si>
  <si>
    <t>ITSRLL-OAF-0134</t>
  </si>
  <si>
    <t>Extinguidor PQS Cap 6.5 KG</t>
  </si>
  <si>
    <t>ITSRLL-OAF-0135/0136</t>
  </si>
  <si>
    <t>Microfonos Shure RS-25</t>
  </si>
  <si>
    <t>ITSRLL-OAF-0137</t>
  </si>
  <si>
    <t>Microfono Senmheiser E-835</t>
  </si>
  <si>
    <t>ITSRLL-OAF-0138</t>
  </si>
  <si>
    <t>Stand para Microfono</t>
  </si>
  <si>
    <t>ITSRLL-OAF-0133</t>
  </si>
  <si>
    <t xml:space="preserve">Telefono Manos Libres </t>
  </si>
  <si>
    <t>Camara Digital Sony</t>
  </si>
  <si>
    <t>Control Escolar</t>
  </si>
  <si>
    <t>Bocina Bafle Profesional</t>
  </si>
  <si>
    <t>Gestion Tecnologica y Vinculacion</t>
  </si>
  <si>
    <t xml:space="preserve">Enfriador de agua  </t>
  </si>
  <si>
    <t>Rec Materiales</t>
  </si>
  <si>
    <t>Camara Digital Reflex Sony Modelo DSLR-A200K</t>
  </si>
  <si>
    <t>Comunicación y Difusion</t>
  </si>
  <si>
    <t>ITSRLL-OAF-0195 al 201</t>
  </si>
  <si>
    <t>Extinguidores</t>
  </si>
  <si>
    <t xml:space="preserve">ITSRLL-OAF-0202 al 207 </t>
  </si>
  <si>
    <t>ITSRLL-OAF-0208</t>
  </si>
  <si>
    <t>ITSRLL-OAF-0209 al 216</t>
  </si>
  <si>
    <t>Telefono GPS Garmin Extrex H</t>
  </si>
  <si>
    <t>Taladro ManualMarca Bosh Bat Rec 18</t>
  </si>
  <si>
    <t>Parrilla Electrica Termos Cosmo</t>
  </si>
  <si>
    <t>Desarrollo Tec e Inv</t>
  </si>
  <si>
    <t xml:space="preserve">Extinguidor  </t>
  </si>
  <si>
    <t>Rec Materiales-Bodega</t>
  </si>
  <si>
    <t xml:space="preserve">Molino de carne Torrey Mod. M-12 </t>
  </si>
  <si>
    <t>Alimentarias</t>
  </si>
  <si>
    <t>Telefono Panasonic</t>
  </si>
  <si>
    <t>Serv. Administrativos</t>
  </si>
  <si>
    <t>Frigbar GE</t>
  </si>
  <si>
    <t>SOPLADORA ASPIRADORA MAKITA</t>
  </si>
  <si>
    <t>PACK RADIOS 2 VIAS</t>
  </si>
  <si>
    <t>VIDEOCAMARAS HDC HS80PU-K</t>
  </si>
  <si>
    <t xml:space="preserve">PODADORA </t>
  </si>
  <si>
    <t>CAMARA MINI DOMO ANTIVANDALISMO</t>
  </si>
  <si>
    <t>VIDEOVIGILANCIA</t>
  </si>
  <si>
    <t>CAMARA DIA/NOCHE HD RES 650-+700 TVL</t>
  </si>
  <si>
    <t>FUENTE PARA CCTV DUAL STAND VENTILADOR</t>
  </si>
  <si>
    <t>VIDEOCAMARA DIGITAL STAND ALONE 240</t>
  </si>
  <si>
    <t>DISCIS DUROS SATA DE 2000GB</t>
  </si>
  <si>
    <t>ENLACE INALAMBRICO NANOSTATION M5</t>
  </si>
  <si>
    <t>TRSNSEPTOR PASIVO UN CANAL</t>
  </si>
  <si>
    <t>BOBINA DE CABLE UTP 5E</t>
  </si>
  <si>
    <t>Bafle Amplificado 2 vias con lector USB de 35</t>
  </si>
  <si>
    <t>Bafle Prof 2 vias 15" c/amplificador 3500W PMP</t>
  </si>
  <si>
    <t>COMPRENDE OS 21 EXTINTORES</t>
  </si>
  <si>
    <t>Mesas para computo de 2 plazas 1.60x60</t>
  </si>
  <si>
    <t>CENTRO DE COMPUTO</t>
  </si>
  <si>
    <t xml:space="preserve">Mesa para computo una plaza 1.40x60x74 </t>
  </si>
  <si>
    <t>Sillas de visita sin paleta,sin descansabr.</t>
  </si>
  <si>
    <t>SUB ACADEM</t>
  </si>
  <si>
    <t>Sillas de visita sin brazos tapizada</t>
  </si>
  <si>
    <t>AULAS</t>
  </si>
  <si>
    <t>Mesa para computación estilo metalica</t>
  </si>
  <si>
    <t>Mesa trapezoidal con cubierta especial</t>
  </si>
  <si>
    <t>Pizarron Blanco de 90x300cms.</t>
  </si>
  <si>
    <t>Pizarron Blanco de 1.20*2.40</t>
  </si>
  <si>
    <t>MESAS DE 50 X 1.40 X 75 NOGAL CLARO</t>
  </si>
  <si>
    <t>SILLAS ACOJINADAS COLOR MEZQUITE</t>
  </si>
  <si>
    <t>PIZARRON BLANCO PORCELANIZADO 90x300</t>
  </si>
  <si>
    <t>TALLER DIBUJO</t>
  </si>
  <si>
    <t>PIZARRON ELECTRICO INTERACTIVO SMART SB-680</t>
  </si>
  <si>
    <t>PROYECTOR EPSON POWER LITE 53</t>
  </si>
  <si>
    <t>BASE PARA PROYECTOR</t>
  </si>
  <si>
    <t>CABLEADO</t>
  </si>
  <si>
    <t>PIZARRON BLANCO 120x240 MARCO DE ALUMINIO</t>
  </si>
  <si>
    <t xml:space="preserve">MESAS BINARIAS CON ADAPTACION DE PORTA CPU </t>
  </si>
  <si>
    <t>PROTECTORES P PROYECTOR</t>
  </si>
  <si>
    <t>PIZARRON ELECTRONICO INTERACTIVO MARCA SMART TECNOLOGIES MOD SB680</t>
  </si>
  <si>
    <t>PROYECTOR EPSON POWER LITE 78C</t>
  </si>
  <si>
    <t>MESAS CON ADAPTACION DE CPU</t>
  </si>
  <si>
    <t>PROYECTOR EPSON POWER LITE  S3</t>
  </si>
  <si>
    <t>PROYECTOR EPSON POWER LITE  76-C</t>
  </si>
  <si>
    <t xml:space="preserve">BASE PARA PROYECTOR </t>
  </si>
  <si>
    <t>MESAS BINARIAS COLOR MAPLE</t>
  </si>
  <si>
    <t>SILLAS ACOJINADAS</t>
  </si>
  <si>
    <t>PIZARRON SMART BOARD SB-680</t>
  </si>
  <si>
    <t>VIDEOPROYECTOR C-2611</t>
  </si>
  <si>
    <t>VIDEO PROYECTOR EPSON 77C</t>
  </si>
  <si>
    <t>Pintarrones de 1.20 x 1.20</t>
  </si>
  <si>
    <t>Videoproyector Compax BQ-611</t>
  </si>
  <si>
    <t>PROYECTORES BENQ MO515 SVGA 2500 ANSI CONT 2600</t>
  </si>
  <si>
    <t>Proyector Benq MS502 2700 lumenes</t>
  </si>
  <si>
    <t>Grabadoras Reporteras Sony 2GB</t>
  </si>
  <si>
    <t>Bafle</t>
  </si>
  <si>
    <t>Proyector Dell m110 WXGA LED</t>
  </si>
  <si>
    <t>Pantalla Electrica 2.44 x 2.44</t>
  </si>
  <si>
    <t>Pantalla Plasma HISENSE 29 LED HD</t>
  </si>
  <si>
    <t>Proyector Benq MS502 2700</t>
  </si>
  <si>
    <t>Proyector Benq</t>
  </si>
  <si>
    <t>Cmara Nikon</t>
  </si>
  <si>
    <t>Canaras Digitales Canon</t>
  </si>
  <si>
    <t>Camara Digital Nikon Coolpix S3500</t>
  </si>
  <si>
    <t>VIDEOCAMARA GOPRON HERO3 NEGRA</t>
  </si>
  <si>
    <t>CPU Pentium 4 a 2.0Ghz ALASKA</t>
  </si>
  <si>
    <t xml:space="preserve">Monitor 15" SVGA </t>
  </si>
  <si>
    <t>Monitor 15" SVGA</t>
  </si>
  <si>
    <t>Monitor  Sistemax</t>
  </si>
  <si>
    <t>Monitor  Alaska</t>
  </si>
  <si>
    <t>Monitor  BTC</t>
  </si>
  <si>
    <t>Teclado multimedia</t>
  </si>
  <si>
    <t>Teclado ACTEK</t>
  </si>
  <si>
    <t>Teclado ALASKA</t>
  </si>
  <si>
    <t xml:space="preserve">Mouse </t>
  </si>
  <si>
    <t xml:space="preserve">Regulador </t>
  </si>
  <si>
    <t>Regulador EMI</t>
  </si>
  <si>
    <t>Regulador</t>
  </si>
  <si>
    <t>Juegos de fundas para computadora</t>
  </si>
  <si>
    <t>Cables para moden</t>
  </si>
  <si>
    <t>Pares de bocinas para computadora</t>
  </si>
  <si>
    <t>Calculadora T1-voyage</t>
  </si>
  <si>
    <t>Interface de Audio T1-Presenter</t>
  </si>
  <si>
    <t xml:space="preserve">View Screen T1 </t>
  </si>
  <si>
    <t xml:space="preserve">Cbl2 T1 </t>
  </si>
  <si>
    <t>Cbr T1</t>
  </si>
  <si>
    <t>CARGADOR AA/AAA RAPIDO</t>
  </si>
  <si>
    <t>Mesa de lavado una tarja</t>
  </si>
  <si>
    <t>Banco para sentarse</t>
  </si>
  <si>
    <t>Mueble de guardado Bajo p/laboratorio</t>
  </si>
  <si>
    <t>Mesa de Lavado una tarja</t>
  </si>
  <si>
    <t>Mesa Central p/Laboratorio</t>
  </si>
  <si>
    <t>Desecadores de 200mm diam asa en</t>
  </si>
  <si>
    <t>Paquete de Laboratorio Polifuncional</t>
  </si>
  <si>
    <t>Balanza Granataria de triple Viga</t>
  </si>
  <si>
    <t>Aparato de Hoffman</t>
  </si>
  <si>
    <t>Jeringa dePascal de vidrio con base</t>
  </si>
  <si>
    <t>Microscopio monucular tipo estudiante</t>
  </si>
  <si>
    <t>Vaso comunicante vidrio base de made</t>
  </si>
  <si>
    <t>Conjunto de practicas biologia tipo</t>
  </si>
  <si>
    <t>Conjunto de practicas de Quimica</t>
  </si>
  <si>
    <t>Conjunto practica de Mecanica</t>
  </si>
  <si>
    <t>Conjunto de practica de Optica y Term</t>
  </si>
  <si>
    <t xml:space="preserve">Vernier grande demostración madera </t>
  </si>
  <si>
    <t>Conjunto para practicas de Electricidad</t>
  </si>
  <si>
    <t>Kit de motor de gasolina</t>
  </si>
  <si>
    <t>Modelo anatomico desarmable del tors</t>
  </si>
  <si>
    <t>Bomba portatil de presión y vacío</t>
  </si>
  <si>
    <t>Kit de Herramientas</t>
  </si>
  <si>
    <t>Mueble de guardado alto p/laborat</t>
  </si>
  <si>
    <t>Mesa de preparación y demostraci</t>
  </si>
  <si>
    <t>Estufa hornos y calores hasta 1800°</t>
  </si>
  <si>
    <t xml:space="preserve">SIE PICNOMETRO GAY </t>
  </si>
  <si>
    <t>MAESA BUFFER DE REFERENCIA</t>
  </si>
  <si>
    <t>SIE PIPETA AUTOMATICA</t>
  </si>
  <si>
    <t>SIE PLACA PORC.</t>
  </si>
  <si>
    <t>SIE DESECADOR VIDRIO</t>
  </si>
  <si>
    <t xml:space="preserve">MERCK BRAND </t>
  </si>
  <si>
    <t>SIE LICUADORA OSTERIZER</t>
  </si>
  <si>
    <t xml:space="preserve">SHIMADZU BALANZA </t>
  </si>
  <si>
    <t>CONDUCTRONI MEDIDOR DE PH</t>
  </si>
  <si>
    <t>SIE ESPECTOFOTOMETRO</t>
  </si>
  <si>
    <t>IROSCOPE MICROSCOPIO</t>
  </si>
  <si>
    <t>SIE APARATO DE DESTILACION</t>
  </si>
  <si>
    <t>SIE REFACTROMETRO ATAGO</t>
  </si>
  <si>
    <t>SIE PUNTA BLANCA</t>
  </si>
  <si>
    <t>RIOS ESTUFA DE CULTIVO</t>
  </si>
  <si>
    <t>RIOS ROCHA BLANCO</t>
  </si>
  <si>
    <t xml:space="preserve">ARSA MUFLA </t>
  </si>
  <si>
    <t>FELI CONTADOR DE COLONIAS</t>
  </si>
  <si>
    <t>ALL AMERICAN AUTOCLAVE</t>
  </si>
  <si>
    <t>3D ROBOT 9V FULLY</t>
  </si>
  <si>
    <t>FISCHERTECHNIK ROBO</t>
  </si>
  <si>
    <t>FISCHERTECHNIK PNEUMATIC</t>
  </si>
  <si>
    <t>FISCHERTECHNIK ACCU</t>
  </si>
  <si>
    <t>SORTING BOX</t>
  </si>
  <si>
    <t>BASE PLATE</t>
  </si>
  <si>
    <t>Parrillas Electricas Rival PCT-01R</t>
  </si>
  <si>
    <t>SHIMADZU BALANZA DIGITAL 620gr</t>
  </si>
  <si>
    <t>Rugociemtro SJ-201P (4mN)</t>
  </si>
  <si>
    <t>Calibrador Digital 150mm/6"</t>
  </si>
  <si>
    <t>Micrometro de Exteriores 0-25mm</t>
  </si>
  <si>
    <t>Micrometro de Exteriores 25-50mm</t>
  </si>
  <si>
    <t>Transportador Redondo</t>
  </si>
  <si>
    <t>Transportador Rectangular</t>
  </si>
  <si>
    <t>Microm Dig Ext 0-25mm/0-1"</t>
  </si>
  <si>
    <t>Esccuadra Universal 300mm 12"</t>
  </si>
  <si>
    <t>Calibre Roscas 51H 0.4-7 mm</t>
  </si>
  <si>
    <t xml:space="preserve">Indexed Line </t>
  </si>
  <si>
    <t>Fishertechnik Industry Robots</t>
  </si>
  <si>
    <t>Fishertechnik Profi Eco Power</t>
  </si>
  <si>
    <t>Fishertechnik Robo Inetrface</t>
  </si>
  <si>
    <t xml:space="preserve">Fishertechnik Accu Set 110 v </t>
  </si>
  <si>
    <t>Sorting Box</t>
  </si>
  <si>
    <t>Base Plate</t>
  </si>
  <si>
    <t>50F3534 12396</t>
  </si>
  <si>
    <t>29C2184 3030</t>
  </si>
  <si>
    <t>20M0354 72-8170</t>
  </si>
  <si>
    <t>93K5765 TDS1001B</t>
  </si>
  <si>
    <t>29M6229 37XR-A</t>
  </si>
  <si>
    <t>47M3599 AFG3021B</t>
  </si>
  <si>
    <t>93K6835 83-24-225-3</t>
  </si>
  <si>
    <t>SIE MEZCLADOR VORTEX MARCA GEMMY</t>
  </si>
  <si>
    <t>Gaveta con dos puertas</t>
  </si>
  <si>
    <t xml:space="preserve">Superpro Z </t>
  </si>
  <si>
    <t>Microdigestor tipo kjeldahl Mod. KDK-6</t>
  </si>
  <si>
    <t>Lab. Basico</t>
  </si>
  <si>
    <t>Destilador Rapido Tipo KJELDAHL</t>
  </si>
  <si>
    <t>Dogestor Tipo KJELDAHL Mod. KJR</t>
  </si>
  <si>
    <t>Extractor SOXHLET VH-6</t>
  </si>
  <si>
    <t>Aparato Extractor SOXHLET 250 ml</t>
  </si>
  <si>
    <t>Campana de flujo laminar Novatech</t>
  </si>
  <si>
    <t>Quemador Alta temperatura</t>
  </si>
  <si>
    <t>Campana de extraccion de humos Rodeli</t>
  </si>
  <si>
    <t>Mesa Metalica Didactica</t>
  </si>
  <si>
    <t xml:space="preserve">Compresor </t>
  </si>
  <si>
    <t>Electrovalvula</t>
  </si>
  <si>
    <t>Sensor de presion</t>
  </si>
  <si>
    <t>Higrotermografo Marca Sato Serie 35716</t>
  </si>
  <si>
    <t>Termometro de Suelo Marca Extech</t>
  </si>
  <si>
    <t>Medidor Combinado de PH Humedad de Suelo Marca TFA</t>
  </si>
  <si>
    <t>Luxometro Marca Extech Serie Q480757</t>
  </si>
  <si>
    <t>Higrotermografo Digital Marca TFA</t>
  </si>
  <si>
    <t>Horno de Gaveta Century Mod. H1 145 4</t>
  </si>
  <si>
    <t>Batidora Electrica Blazer Mod B-10</t>
  </si>
  <si>
    <t>Amasadora Electrica Blazer Mod A-50</t>
  </si>
  <si>
    <t>Mesa de Trabajo Isla Mod A-01</t>
  </si>
  <si>
    <t>Pariila a Gas Mca Ferro Mod 3210</t>
  </si>
  <si>
    <t>Bascula Mecanica c cucharon Mod f-5</t>
  </si>
  <si>
    <t>Orion Medidor de PH Mesa Mod Star</t>
  </si>
  <si>
    <t>ThermoLyne Palto Caliente Modelo SP131325</t>
  </si>
  <si>
    <t>Shimazdu Balanza Cap 620 gr</t>
  </si>
  <si>
    <t xml:space="preserve">Sie Vagones de laboratorio </t>
  </si>
  <si>
    <t>Sie Refractometro Atago Mod N-3</t>
  </si>
  <si>
    <t>Rios Rocha Horno de Secado</t>
  </si>
  <si>
    <t>Conductronic Medidor de PH</t>
  </si>
  <si>
    <t>SIE Centrifuga p/8 tubos</t>
  </si>
  <si>
    <t>Corning Camara de Cromatografia Fina</t>
  </si>
  <si>
    <t>Kitlab Autoclave Electrica</t>
  </si>
  <si>
    <t>Labomed Microscopio Digital</t>
  </si>
  <si>
    <t>Mesa 1.50 x 1.00 Acero Inoxidable</t>
  </si>
  <si>
    <t>Mesa 1.08 x.65 x 1.02 Acero Inoxidable</t>
  </si>
  <si>
    <t>Mesa Tipo Isla 2.40x1x09 acero inoxidable</t>
  </si>
  <si>
    <t>Multifuncional</t>
  </si>
  <si>
    <t>Estractores para laboratorio</t>
  </si>
  <si>
    <t>Estantes Carga Ligera Mod 846</t>
  </si>
  <si>
    <t>Estantes Carga Ligera Mod 699</t>
  </si>
  <si>
    <t>Unidad central de procesamiento PM564-T-AO marca ABB</t>
  </si>
  <si>
    <t>Fuente de Alimentacion CP E 24/1.25 Marca ABB</t>
  </si>
  <si>
    <t>aletin Educativo</t>
  </si>
  <si>
    <t>Impresora 3D Zprinter 310 plus Marca Zcorporation</t>
  </si>
  <si>
    <t>Mesa de Germinacion</t>
  </si>
  <si>
    <t>Tanque Armado Rapido</t>
  </si>
  <si>
    <t>KIT EQUIPO INDUSTRIAL</t>
  </si>
  <si>
    <t>LAB INDUSTRIAL</t>
  </si>
  <si>
    <t>SOPLADORA MILLER MOD DIALARC 250</t>
  </si>
  <si>
    <t>Aulas</t>
  </si>
  <si>
    <t>Mesas de Trabajo Tipo Binaria</t>
  </si>
  <si>
    <t>Sillas de Visita</t>
  </si>
  <si>
    <t>MODULO PARA COMPUTADORA</t>
  </si>
  <si>
    <t>MODULO INDIVIDUAL DE ELECTRONICA 1.20X.60X1.8</t>
  </si>
  <si>
    <t>MODULO INDIVIDUAL DE ELECTRONICA 1.8X.60X1.8 CON PORTA TECLADO</t>
  </si>
  <si>
    <t>MODULO INDIVIDUAL DE ELECTRONICA 1.8X.60X.80</t>
  </si>
  <si>
    <t>MODULO BINARIO DE ELECTRONICA 2.40X.60X1.8</t>
  </si>
  <si>
    <t>BANCOS PARA LABORATORIOS CON PISTON NEUMATICO Y TELA</t>
  </si>
  <si>
    <t>MECATRONICA</t>
  </si>
  <si>
    <t>MECTARONICA</t>
  </si>
  <si>
    <t>TELEVISOR LG 29"</t>
  </si>
  <si>
    <t>CENTRO DE IDIOMAS</t>
  </si>
  <si>
    <t>COMBO DVD/VC</t>
  </si>
  <si>
    <t>RADIOGRABADORAS SONY</t>
  </si>
  <si>
    <t>CONJUNTO SECRETARIAL</t>
  </si>
  <si>
    <t>ARCHIVERO METALICO</t>
  </si>
  <si>
    <t>PERSIANAS</t>
  </si>
  <si>
    <t>MESAS PARA COMPUTADORA</t>
  </si>
  <si>
    <t>AUDIFONOS MANHATTAN MOD 175555</t>
  </si>
  <si>
    <t>CAMIONETA LUV DOBLE CABINA</t>
  </si>
  <si>
    <t xml:space="preserve">CAMIONETA TOWN COUNTRY LX </t>
  </si>
  <si>
    <t>CAMIONETA EXPRESS VAN 15 PAS</t>
  </si>
  <si>
    <t>CAMIONETA  FORD RANGER CREW</t>
  </si>
  <si>
    <t>VEHICULO DE ARRASTRE 1 EJE 1 TONELADA</t>
  </si>
  <si>
    <t>TOYOTA TACOMA TRD SPORT 4X4</t>
  </si>
  <si>
    <t xml:space="preserve">TOYOTA HIACE 15 PASAJEROS </t>
  </si>
  <si>
    <t>Embutidora</t>
  </si>
  <si>
    <t>Compresor de Aire Marca ITSA</t>
  </si>
  <si>
    <t>Equipo Basico Multifuncional</t>
  </si>
  <si>
    <t>Congelador Torrey</t>
  </si>
  <si>
    <t>Sierra Marca Torrey</t>
  </si>
  <si>
    <t>Rebanadora Marca Torrey</t>
  </si>
  <si>
    <t>Mesa de Trabajo KING</t>
  </si>
  <si>
    <t>Licuadora Marca Internacional</t>
  </si>
  <si>
    <t>Refrigerador Marca Torrey</t>
  </si>
  <si>
    <t>Bascula Torrey</t>
  </si>
  <si>
    <t>Empacadora al Vacio Marca Torrey</t>
  </si>
  <si>
    <t>Equipo Alimentarias</t>
  </si>
  <si>
    <t xml:space="preserve">Esmeriladora Angular </t>
  </si>
  <si>
    <t>Cizalla de Banco</t>
  </si>
  <si>
    <t>Sie Horno Pateur (horno de secado)</t>
  </si>
  <si>
    <t>Autoclave tipo olla</t>
  </si>
  <si>
    <t>Mobiliario para Laboratorio</t>
  </si>
  <si>
    <t>Autoclabe laboratorio Industrial</t>
  </si>
  <si>
    <t>MINISPLITS TONALADA Y MEDIA</t>
  </si>
  <si>
    <t>CAFETERIA</t>
  </si>
  <si>
    <t>SISTEMA CONTABILIDAD GUBERNAMENTAL INDETEC</t>
  </si>
  <si>
    <t>SUB ADMON</t>
  </si>
  <si>
    <t>LICENCIA PLATINUM PARA ADMINISTRADORES ESTATALES</t>
  </si>
  <si>
    <t>FORTIGATE FG 200D BDL</t>
  </si>
  <si>
    <t>LICENCIA ONE MINUTE 200 EMP TERMINAL LECTOR (checado)</t>
  </si>
  <si>
    <t>SOFTWARE DIDACTICO DE FISICA</t>
  </si>
  <si>
    <t>ANTIVIRUS ESET ENDPOINT BUSINESS EDITION</t>
  </si>
  <si>
    <t>LICENCIA INFORMATICA</t>
  </si>
  <si>
    <t>FOTIGATE</t>
  </si>
  <si>
    <t xml:space="preserve">COMPLEMENTO </t>
  </si>
  <si>
    <t>ITSRLL-ECL-0001</t>
  </si>
  <si>
    <t>ITSRLL-ECL-0002</t>
  </si>
  <si>
    <t>ITSRLL-ECL-0003</t>
  </si>
  <si>
    <t>ITSRLL-ECL-0004</t>
  </si>
  <si>
    <t>ITSRLL-ECL-0005</t>
  </si>
  <si>
    <t>ITSRLL-ECL-0006</t>
  </si>
  <si>
    <t>ITSRLL-ECL-0007</t>
  </si>
  <si>
    <t>ITSRLL-ECL-0008</t>
  </si>
  <si>
    <t>ITSRLL-ECL-0009</t>
  </si>
  <si>
    <t>ITSRLL-ECL-0010</t>
  </si>
  <si>
    <t>ITSRLL-ECL-0011</t>
  </si>
  <si>
    <t>ITSRLL-ECL-0012</t>
  </si>
  <si>
    <t>ITSRLL-ECL-0013</t>
  </si>
  <si>
    <t>ITSRLL-ECL-0014</t>
  </si>
  <si>
    <t>ITSRLL-ECL-0015</t>
  </si>
  <si>
    <t>ITSRLL-ECL-0016</t>
  </si>
  <si>
    <t>ITSRLL-ECL-0017</t>
  </si>
  <si>
    <t>ITSRLL-ECL-0018</t>
  </si>
  <si>
    <t>ITSRLL-ECL-0019</t>
  </si>
  <si>
    <t>ITSRLL-ECL-0020</t>
  </si>
  <si>
    <t>ITSRLL-ECL-0021</t>
  </si>
  <si>
    <t>ITSRLL-ECL-0022</t>
  </si>
  <si>
    <t>ITSRLL-ECL-0023</t>
  </si>
  <si>
    <t>ITSRLL-ECL-0024</t>
  </si>
  <si>
    <t>ITSRLL-ECL-0025</t>
  </si>
  <si>
    <t>ITSRLL-ECL-0026</t>
  </si>
  <si>
    <t>ITSRLL-ECL-0027</t>
  </si>
  <si>
    <t>ITSRLL-ECL-0028</t>
  </si>
  <si>
    <t>ITSRLL-ECL-0029</t>
  </si>
  <si>
    <t>ITSRLL-ECL-0030</t>
  </si>
  <si>
    <t>ITSRLL-ECL-0031</t>
  </si>
  <si>
    <t>ITSRLL-ECL-0032</t>
  </si>
  <si>
    <t>ITSRLL-ECL-0033</t>
  </si>
  <si>
    <t>ITSRLL-ECL-0034</t>
  </si>
  <si>
    <t>ITSRLL-ECL-0035</t>
  </si>
  <si>
    <t>ITSRLL-ECL-0036</t>
  </si>
  <si>
    <t>ITSRLL-ECL-0037</t>
  </si>
  <si>
    <t>ITSRLL-ECL-0038</t>
  </si>
  <si>
    <t>ITSRLL-ECL-0039</t>
  </si>
  <si>
    <t>ITSRLL-ECL-0040</t>
  </si>
  <si>
    <t>ITSRLL-ECL-0041</t>
  </si>
  <si>
    <t>ITSRLL-ECL-0042</t>
  </si>
  <si>
    <t>ITSRLL-ECL-0043</t>
  </si>
  <si>
    <t>ITSRLL-ECL-0044</t>
  </si>
  <si>
    <t>ITSRLL-ECL-0045</t>
  </si>
  <si>
    <t>ITSRLL-ECL-0046</t>
  </si>
  <si>
    <t>ITSRLL-ECL-0047</t>
  </si>
  <si>
    <t>ITSRLL-ECL-0048</t>
  </si>
  <si>
    <t>ITSRLL-ECL-0049</t>
  </si>
  <si>
    <t>ITSRLL-ECL-0050</t>
  </si>
  <si>
    <t>ITSRLL-ECL-0051</t>
  </si>
  <si>
    <t>ITSRLL-ECL-0052</t>
  </si>
  <si>
    <t>ITSRLL-ECL-0053</t>
  </si>
  <si>
    <t>ITSRLL-ECL-0054</t>
  </si>
  <si>
    <t>ITSRLL-ECL-0055</t>
  </si>
  <si>
    <t>ITSRLL-ECL-0056</t>
  </si>
  <si>
    <t>ITSRLL-ECL-0057</t>
  </si>
  <si>
    <t>ITSRLL-ECL-0058</t>
  </si>
  <si>
    <t>ITSRLL-ECL-0059</t>
  </si>
  <si>
    <t>ITSRLL-ECL-0060</t>
  </si>
  <si>
    <t>ITSRLL-ECL-0061</t>
  </si>
  <si>
    <t>ITSRLL-ECL-0062</t>
  </si>
  <si>
    <t>ITSRLL-ECL-0063</t>
  </si>
  <si>
    <t>ITSRLL-ECL-0064</t>
  </si>
  <si>
    <t>ITSRLL-ECL-0065</t>
  </si>
  <si>
    <t>ITSRLL-ECL-0066</t>
  </si>
  <si>
    <t>ITSRLL-ECL-0067</t>
  </si>
  <si>
    <t>ITSRLL-ECL-0068</t>
  </si>
  <si>
    <t>ITSRLL-ECL-0069</t>
  </si>
  <si>
    <t>ITSRLL-ECL-0070</t>
  </si>
  <si>
    <t>ITSRLL-ECL-0071</t>
  </si>
  <si>
    <t>ITSRLL-ECL-0072</t>
  </si>
  <si>
    <t>ITSRLL-ECL-0073</t>
  </si>
  <si>
    <t>ITSRLL-ECL-0074</t>
  </si>
  <si>
    <t>ITSRLL-ECL-0075</t>
  </si>
  <si>
    <t>ITSRLL-ECL-0076</t>
  </si>
  <si>
    <t>ITSRLL-ECL-0077</t>
  </si>
  <si>
    <t>ITSRLL-ECL-0078</t>
  </si>
  <si>
    <t>ITSRLL-ECL-0079</t>
  </si>
  <si>
    <t>ITSRLL-ECL-0080</t>
  </si>
  <si>
    <t>ITSRLL-ECL-0081</t>
  </si>
  <si>
    <t>ITSRLL-ECL-0082</t>
  </si>
  <si>
    <t>ITSRLL-ECL-0083</t>
  </si>
  <si>
    <t>ITSRLL-ECL-0084</t>
  </si>
  <si>
    <t>ITSRLL-ECL-0085</t>
  </si>
  <si>
    <t>ITSRLL-ECL-0086</t>
  </si>
  <si>
    <t>ITSRLL-ECL-0087</t>
  </si>
  <si>
    <t>ITSRLL-ECL-0088</t>
  </si>
  <si>
    <t>ITSRLL-ECL-0089</t>
  </si>
  <si>
    <t>ITSRLL-ECL-0090</t>
  </si>
  <si>
    <t>ITSRLL-ECL-0091</t>
  </si>
  <si>
    <t>ITSRLL-ECL-0092</t>
  </si>
  <si>
    <t>ITSRLL-ECL-0093</t>
  </si>
  <si>
    <t>ITSRLL-ECL-0094</t>
  </si>
  <si>
    <t>ITSRLL-ECL-0095</t>
  </si>
  <si>
    <t>ITSRLL-ECL-0096</t>
  </si>
  <si>
    <t>ITSRLL-ECL-0097</t>
  </si>
  <si>
    <t>ITSRLL-ECL-0098</t>
  </si>
  <si>
    <t>ITSRLL-ECL-0099</t>
  </si>
  <si>
    <t>ITSRLL-ECL-0100</t>
  </si>
  <si>
    <t>ITSRLL-ECL-0101</t>
  </si>
  <si>
    <t>ITSRLL-ECL-0102</t>
  </si>
  <si>
    <t>ITSRLL-ECL-0103</t>
  </si>
  <si>
    <t>ITSRLL-ECL-0104</t>
  </si>
  <si>
    <t>ITSRLL-ECL-0105</t>
  </si>
  <si>
    <t>ITSRLL-ECL-0106</t>
  </si>
  <si>
    <t>ITSRLL-ECL-0107</t>
  </si>
  <si>
    <t>ITSRLL-ECL-0108</t>
  </si>
  <si>
    <t>ITSRLL-ECL-0109</t>
  </si>
  <si>
    <t>ITSRLL-ECL-0110</t>
  </si>
  <si>
    <t>ITSRLL-ECL-0111</t>
  </si>
  <si>
    <t>ITSRLL-ECL-0112</t>
  </si>
  <si>
    <t>ITSRLL-ECL-0113</t>
  </si>
  <si>
    <t>ITSRLL-ECL-0114</t>
  </si>
  <si>
    <t>ITSRLL-ECL-0115</t>
  </si>
  <si>
    <t>ITSRLL-ECL-0116</t>
  </si>
  <si>
    <t>ITSRLL-ECL-0117</t>
  </si>
  <si>
    <t>ITSRLL-ECL-0118</t>
  </si>
  <si>
    <t>ITSRLL-ECL-0119</t>
  </si>
  <si>
    <t>ITSRLL-ECL-0120</t>
  </si>
  <si>
    <t>ITSRLL-ECL-0121</t>
  </si>
  <si>
    <t>ITSRLL-ECL-0122</t>
  </si>
  <si>
    <t>ITSRLL-ECL-0123</t>
  </si>
  <si>
    <t>ITSRLL-ECL-0124</t>
  </si>
  <si>
    <t>ITSRLL-ECL-0125</t>
  </si>
  <si>
    <t>ITSRLL-ECL-0126</t>
  </si>
  <si>
    <t>ITSRLL-ECL-0127</t>
  </si>
  <si>
    <t>ITSRLL-ECL-0128</t>
  </si>
  <si>
    <t>ITSRLL-ECL-0129</t>
  </si>
  <si>
    <t>ITSRLL-ECL-0130</t>
  </si>
  <si>
    <t>ITSRLL-ECL-0131</t>
  </si>
  <si>
    <t>ITSRLL-ECL-0132</t>
  </si>
  <si>
    <t>ITSRLL-ECL-0133</t>
  </si>
  <si>
    <t>ITSRLL-ECL-0134</t>
  </si>
  <si>
    <t>ITSRLL-ECL-0135</t>
  </si>
  <si>
    <t>ITSRLL-ECL-0136</t>
  </si>
  <si>
    <t>ITSRLL-ECL-0137</t>
  </si>
  <si>
    <t>ITSRLL-ECL-0138</t>
  </si>
  <si>
    <t>ITSRLL-ECL-0139</t>
  </si>
  <si>
    <t>ITSRLL-ECL-0140</t>
  </si>
  <si>
    <t>ITSRLL-ECL-0141</t>
  </si>
  <si>
    <t>ITSRLL-ECL-0142</t>
  </si>
  <si>
    <t>ITSRLL-ECL-0143</t>
  </si>
  <si>
    <t>ITSRLL-ECL-0144</t>
  </si>
  <si>
    <t>ITSRLL-ECL-0145</t>
  </si>
  <si>
    <t>ITSRLL-ECL-0146</t>
  </si>
  <si>
    <t>ITSRLL-ECL-0147</t>
  </si>
  <si>
    <t>ITSRLL-ECL-0148</t>
  </si>
  <si>
    <t>ITSRLL-ECL-0149</t>
  </si>
  <si>
    <t>ITSRLL-ECL-0150</t>
  </si>
  <si>
    <t>ITSRLL-ECL-0151</t>
  </si>
  <si>
    <t>ITSRLL-ECL-0152</t>
  </si>
  <si>
    <t>ITSRLL-ECL-0153</t>
  </si>
  <si>
    <t>ITSRLL-ECL-0154</t>
  </si>
  <si>
    <t>ITSRLL-ECL-0155</t>
  </si>
  <si>
    <t>ITSRLL-ECL-0156</t>
  </si>
  <si>
    <t>ITSRLL-ECL-0157</t>
  </si>
  <si>
    <t>ITSRLL-ECL-0158</t>
  </si>
  <si>
    <t>ITSRLL-ECL-0159</t>
  </si>
  <si>
    <t>ITSRLL-ECL-0160</t>
  </si>
  <si>
    <t>ITSRLL-ECL-0161</t>
  </si>
  <si>
    <t>ITSRLL-ECL-0162</t>
  </si>
  <si>
    <t>ITSRLL-ECL-0163</t>
  </si>
  <si>
    <t>ITSRLL-ECL-0164</t>
  </si>
  <si>
    <t>ITSRLL-ECL-0165</t>
  </si>
  <si>
    <t>ITSRLL-ECL-0166</t>
  </si>
  <si>
    <t>ITSRLL-ECL-0167</t>
  </si>
  <si>
    <t>ITSRLL-ECL-0168</t>
  </si>
  <si>
    <t>ITSRLL-ECL-0169 al 0208</t>
  </si>
  <si>
    <t>ITSRLL-ECL-0209</t>
  </si>
  <si>
    <t>ITSRLL-ECL-0210</t>
  </si>
  <si>
    <t>ITSRLL-ECL-0211</t>
  </si>
  <si>
    <t>ITSRLL-ECL-0212</t>
  </si>
  <si>
    <t>ITSRLL-ECL-0213</t>
  </si>
  <si>
    <t>ITSRLL-ECL-0214</t>
  </si>
  <si>
    <t>ITSRLL-ECL-0215</t>
  </si>
  <si>
    <t>ITSRLL-ECL-0216</t>
  </si>
  <si>
    <t>ITSRLL-ECL-0217</t>
  </si>
  <si>
    <t>ITSRLL-ECL-0218</t>
  </si>
  <si>
    <t>ITSRLL-ECL-0219</t>
  </si>
  <si>
    <t>ITSRLL-ECL-0220</t>
  </si>
  <si>
    <t>ITSRLL-ECL-0221</t>
  </si>
  <si>
    <t>ITSRLL-ECL-0222</t>
  </si>
  <si>
    <t>ITSRLL-ECL-0223</t>
  </si>
  <si>
    <t>ITSRLL-ECL-0224</t>
  </si>
  <si>
    <t>ITSRLL-ECL-0225</t>
  </si>
  <si>
    <t>ITSRLL-ECL-0226</t>
  </si>
  <si>
    <t>ITSRLL-ECL-0227</t>
  </si>
  <si>
    <t>ITSRLL-ECL-0228</t>
  </si>
  <si>
    <t>ITSRLL-ECL-0229</t>
  </si>
  <si>
    <t>ITSRLL-ECL-0230</t>
  </si>
  <si>
    <t>ITSRLL-ECL-0231</t>
  </si>
  <si>
    <t>ITSRLL-ECL-0232</t>
  </si>
  <si>
    <t>ITSRLL-ECL-0233</t>
  </si>
  <si>
    <t>ITSRLL-ECL-0234</t>
  </si>
  <si>
    <t>ITSRLL-ECL-0235</t>
  </si>
  <si>
    <t>ITSRLL-ECL-0236</t>
  </si>
  <si>
    <t>ITSRLL-ECL-0237</t>
  </si>
  <si>
    <t>ITSRLL-ECL-0238</t>
  </si>
  <si>
    <t>ITSRLL-ECL-0239</t>
  </si>
  <si>
    <t>ITSRLL-ECL-0240</t>
  </si>
  <si>
    <t>ITSRLL-ECL-0241</t>
  </si>
  <si>
    <t>ITSRLL-ECL-0242</t>
  </si>
  <si>
    <t>ITSRLL-ECL-0243</t>
  </si>
  <si>
    <t>ITSRLL-ECL-0244</t>
  </si>
  <si>
    <t>ITSRLL-ECL-0245</t>
  </si>
  <si>
    <t>ITSRLL-ECL-0246</t>
  </si>
  <si>
    <t>ITSRLL-ECL-0247</t>
  </si>
  <si>
    <t>ITSRLL-ECL-0248</t>
  </si>
  <si>
    <t>ITSRLL-ECL-0249</t>
  </si>
  <si>
    <t>ITSRLL-ECL-0250</t>
  </si>
  <si>
    <t>ITSRLL-ECL-0251</t>
  </si>
  <si>
    <t>ITSRLL-ECL-0252</t>
  </si>
  <si>
    <t>ITSRLL-ECL-0253</t>
  </si>
  <si>
    <t>ITSRLL-ECL-0254</t>
  </si>
  <si>
    <t>ITSRLL-ECL-0255</t>
  </si>
  <si>
    <t>ITSRLL-ECL-0256</t>
  </si>
  <si>
    <t>ITSRLL-ECL-0257</t>
  </si>
  <si>
    <t>ITSRLL-ECL-0258</t>
  </si>
  <si>
    <t>ITSRLL-ECL-0259</t>
  </si>
  <si>
    <t>ITSRLL-ECL-0260</t>
  </si>
  <si>
    <t>ITSRLL-ECL-0261</t>
  </si>
  <si>
    <t>ITSRLL-ECL-0262</t>
  </si>
  <si>
    <t>ITSRLL-ECL-0263</t>
  </si>
  <si>
    <t>ITSRLL-ECL-0264</t>
  </si>
  <si>
    <t>ITSRLL-ECL-0265</t>
  </si>
  <si>
    <t>ITSRLL-ECL-0266</t>
  </si>
  <si>
    <t>ITSRLL-ECL-0267</t>
  </si>
  <si>
    <t>ITSRLL-ECL-0268</t>
  </si>
  <si>
    <t>ITSRLL-ECL-0269</t>
  </si>
  <si>
    <t>ITSRLL-ECL-0270</t>
  </si>
  <si>
    <t>ITSRLL-ECL-0271</t>
  </si>
  <si>
    <t>ITSRLL-ECL-0272</t>
  </si>
  <si>
    <t>ITSRLL-ECL-0273</t>
  </si>
  <si>
    <t>ITSRLL-ECL-0274</t>
  </si>
  <si>
    <t>ITSRLL-ECL-0275</t>
  </si>
  <si>
    <t>ITSRLL-ECL-0276</t>
  </si>
  <si>
    <t>ITSRLL-ECL-0277</t>
  </si>
  <si>
    <t>ITSRLL-ECL-0278</t>
  </si>
  <si>
    <t>ITSRLL-ECL-0279</t>
  </si>
  <si>
    <t>ITSRLL-ECL-0280</t>
  </si>
  <si>
    <t>ITSRLL-ECL-0281</t>
  </si>
  <si>
    <t>ITSRLL-ECL-0282</t>
  </si>
  <si>
    <t>ITSRLL-ECL-0283</t>
  </si>
  <si>
    <t>ITSRLL-ECL-0284</t>
  </si>
  <si>
    <t>ITSRLL-ECL-0285</t>
  </si>
  <si>
    <t>ITSRLL-ECL-0286</t>
  </si>
  <si>
    <t>ITSRLL-ECL-0287</t>
  </si>
  <si>
    <t>ITSRLL-ECL-0288</t>
  </si>
  <si>
    <t>ITSRLL-ECL-0289</t>
  </si>
  <si>
    <t>ITSRLL-ECL-0290</t>
  </si>
  <si>
    <t>ITSRLL-ECL-0291</t>
  </si>
  <si>
    <t>ITSRLL-ECL-0292 y 293</t>
  </si>
  <si>
    <t>ITSRLL-ECL-0294</t>
  </si>
  <si>
    <t>ITSRLL-ECL-0295</t>
  </si>
  <si>
    <t>ITSRLL-ECL-0296</t>
  </si>
  <si>
    <t>ITSRLL-ECL-0297</t>
  </si>
  <si>
    <t>ITSRLL-ECL-0298</t>
  </si>
  <si>
    <t>ITSRLL-ECL-0299</t>
  </si>
  <si>
    <t>ITSRLL-ECL-0300</t>
  </si>
  <si>
    <t>ITSRLL-ECL-0301</t>
  </si>
  <si>
    <t>ITSRLL-ECL-0302</t>
  </si>
  <si>
    <t>ITSRLL-ECL-0303</t>
  </si>
  <si>
    <t>ITSRLL-ECL-0304</t>
  </si>
  <si>
    <t>ITSRLL-ECL-0305</t>
  </si>
  <si>
    <t>ITSRLL-ECL-0306</t>
  </si>
  <si>
    <t>ITSRLL-ECL-0307</t>
  </si>
  <si>
    <t>ITSRLL-ECL-0308</t>
  </si>
  <si>
    <t>ITSRLL-ECL-0309</t>
  </si>
  <si>
    <t>ITSRLL-ECL-0310</t>
  </si>
  <si>
    <t>ITSRLL-ECL-0311</t>
  </si>
  <si>
    <t>ITSRLL-ECL-0312</t>
  </si>
  <si>
    <t>ITSRLL-ECL-0313</t>
  </si>
  <si>
    <t>ITSRLL-ECL-0314</t>
  </si>
  <si>
    <t>ITSRLL-ECL-0315</t>
  </si>
  <si>
    <t>ITSRLL-ECL-0316</t>
  </si>
  <si>
    <t>ITSRLL-ECL-0317</t>
  </si>
  <si>
    <t>ITSRLL-ECL-0318</t>
  </si>
  <si>
    <t>ITSRLL-ECL-0319</t>
  </si>
  <si>
    <t>ITSRLL-ECL-0320</t>
  </si>
  <si>
    <t>ITSRLL-ECL-0321</t>
  </si>
  <si>
    <t>ITSRLL-ECL-0322</t>
  </si>
  <si>
    <t>ITSRLL-ECL-0323</t>
  </si>
  <si>
    <t>ITSRLL-ECL-0324</t>
  </si>
  <si>
    <t>ITSRLL-ECL-0325</t>
  </si>
  <si>
    <t>ITSRLL-CID-0008 al 0017</t>
  </si>
  <si>
    <t>ITSRLL-CID-0001</t>
  </si>
  <si>
    <t>ITSRLL-CID-0002</t>
  </si>
  <si>
    <t>ITSRLL-CID-0018</t>
  </si>
  <si>
    <t>ITSRLL-CID-0003 al 0005</t>
  </si>
  <si>
    <t>ITSRLL-CID-0006</t>
  </si>
  <si>
    <t>ITSRLL-CID-0007</t>
  </si>
  <si>
    <t>ITSRLL-EQT-0001</t>
  </si>
  <si>
    <t>ITSRLL-EQT-0002</t>
  </si>
  <si>
    <t>ITSRLL-EQT-0003</t>
  </si>
  <si>
    <t>ITSRLL-EQT-0004</t>
  </si>
  <si>
    <t>ITSRLL-EQT-0005</t>
  </si>
  <si>
    <t>ITSRLL-EQT-0006</t>
  </si>
  <si>
    <t>ITSRLL-EQT-0007</t>
  </si>
  <si>
    <t>ITSRLL-EQT-0008</t>
  </si>
  <si>
    <t>ITSRLL-OAF-0240 al 259</t>
  </si>
  <si>
    <t>ITSRLL-OAF-0314 al 355</t>
  </si>
  <si>
    <t xml:space="preserve"> </t>
  </si>
  <si>
    <t>ITSRLL-ECL-0393</t>
  </si>
  <si>
    <t>ITSRLL-ECL-0394 al 0398</t>
  </si>
  <si>
    <t>ITSRLL-ECL-0399</t>
  </si>
  <si>
    <t>ITSRLL-ECL-0400</t>
  </si>
  <si>
    <t>ITSRLL- OAF-100-13</t>
  </si>
  <si>
    <t>ITSRLL- OAF-100-14</t>
  </si>
  <si>
    <t>ITSRLL-ECL-0401</t>
  </si>
  <si>
    <t>ITSRLL-ECL-0402</t>
  </si>
  <si>
    <t>ITSRLL-ECL-0403</t>
  </si>
  <si>
    <t>ITSRLL-MOA-0646 A 0650</t>
  </si>
  <si>
    <t>ITSRLL-MOA-0651</t>
  </si>
  <si>
    <t>ITSRLL-MOA-0652 A 0653</t>
  </si>
  <si>
    <t>ITSRLL-MOA-0654 A 0662</t>
  </si>
  <si>
    <t>ITSRLL-MOA-0663 A 0671</t>
  </si>
  <si>
    <t>ITSRLL-MOA-0672 A 0675</t>
  </si>
  <si>
    <t>ITSRLL-MOA-0676 A 0679</t>
  </si>
  <si>
    <t>Sin Consecutivo</t>
  </si>
  <si>
    <t>ITSRLL-MOA-0680 A 0683</t>
  </si>
  <si>
    <t>ITSRLL-MOA-0684 A 0687</t>
  </si>
  <si>
    <t>ITSRLL-MOA-0688 A 0689</t>
  </si>
  <si>
    <t>ITSRLL-MOA-0690 A 0691</t>
  </si>
  <si>
    <t>ITSRLL-MOA-0692 al 0699</t>
  </si>
  <si>
    <t>ITSRLL-MOA-0700 A 0711</t>
  </si>
  <si>
    <t>ITSRLL-MOA-0712</t>
  </si>
  <si>
    <t>ITSRLL-MOA-0713</t>
  </si>
  <si>
    <t>ITSRLL-MOA-0714</t>
  </si>
  <si>
    <t>ITSRLL-MOA- 1211 al  1234</t>
  </si>
  <si>
    <t>ITSRLL-ECL-0380 al 0386</t>
  </si>
  <si>
    <t>ITSRLL-MOA-0511 A 0552</t>
  </si>
  <si>
    <t>ITSRLL-MOA-0553 A 0634</t>
  </si>
  <si>
    <t>ITSRLL-MOA-0635</t>
  </si>
  <si>
    <t>ITSRLL-MOA-0636 A 0640</t>
  </si>
  <si>
    <t>ITSRLL-MOA-0641 A 0645</t>
  </si>
  <si>
    <t>ITSRLL-MEA-529-0289-372</t>
  </si>
  <si>
    <t>ITSRLL-MEA-529-0373-540</t>
  </si>
  <si>
    <t>SILLA GENOBEVA NEGRA</t>
  </si>
  <si>
    <t>ESCRITORIO CAPACITACION MELANINA GRAFICO</t>
  </si>
  <si>
    <t>SILLA OPERATIVA S/BRASOS</t>
  </si>
  <si>
    <t>ESCRITORIO ESTIDIO .75X60 MELANINA MOD 186</t>
  </si>
  <si>
    <t>MINIMAMPARA LATERAL DE .60X.40 MELANINA MOD 151</t>
  </si>
  <si>
    <t>MINIMAMPARA PRINCIPAL .75X.40 MOD 226</t>
  </si>
  <si>
    <t>GABINETE UNIVERSAL .87X40X1.8 MOD 6085</t>
  </si>
  <si>
    <t>ESTANTE DOBLE DE 3 MODULOS</t>
  </si>
  <si>
    <t>PANEL LATERAL DOBLE EN TELA</t>
  </si>
  <si>
    <t>MESA PARA CONSULTA</t>
  </si>
  <si>
    <t>ITSRLL-MEA-511-0555 al 578</t>
  </si>
  <si>
    <t>ITSRLL-MEA-511-0579 y 580</t>
  </si>
  <si>
    <t>ITSRLL-MEA-511-0581 y 582</t>
  </si>
  <si>
    <t>ITSRLL-MEA-511-0584 al 587</t>
  </si>
  <si>
    <t>ITSRLL-MEA-511-0588 al 591</t>
  </si>
  <si>
    <t>ITSRLL-MEA-511-0592 al 595</t>
  </si>
  <si>
    <t>ITSRLL-MEA-511-0596</t>
  </si>
  <si>
    <t>ITSRLL-MEA-511-0545 al 547</t>
  </si>
  <si>
    <t>ITSRLL-MEA-511-0548 al 550</t>
  </si>
  <si>
    <t>ITSRLL-MEA-511-0551 al 554</t>
  </si>
  <si>
    <t>CENTRO DE INFORMACION</t>
  </si>
  <si>
    <t>AMPLI 210W REP SD/USB 3 ENTRADAS</t>
  </si>
  <si>
    <t>ITSRLL-MEE-565-001</t>
  </si>
  <si>
    <t>VINCULACION Y DIFUSION</t>
  </si>
  <si>
    <t>ESCANER KODAK I2600</t>
  </si>
  <si>
    <t>SERVICIOS ADMINISTRATIVOS</t>
  </si>
  <si>
    <t>ITSRLL-ECTI-515-113</t>
  </si>
  <si>
    <t>SOFTWARE INDETEC CONTABILIDAD GUBERNAMENTAL</t>
  </si>
  <si>
    <t>SOFTWARE CREDENCIALIZADORA</t>
  </si>
  <si>
    <t>ITSRLL-LI-597-0009</t>
  </si>
  <si>
    <t>FORTIGATE 2000</t>
  </si>
  <si>
    <t>HORNO DE MICROONDAS MENUMASTER</t>
  </si>
  <si>
    <t>CAMARA NIKON D5200 KIT 18-55-5</t>
  </si>
  <si>
    <t>CAMARA NIKON COOLPIX S28</t>
  </si>
  <si>
    <t>ITSRLL-ECL-0575</t>
  </si>
  <si>
    <t>ITSRLL-ECL-0576</t>
  </si>
  <si>
    <t>ITSRLL-ECL-0577</t>
  </si>
  <si>
    <t>ITSRLL-ECL-0571</t>
  </si>
  <si>
    <t>ITSRLL-ECL-0572</t>
  </si>
  <si>
    <t>ITSRLL-ECL-0737</t>
  </si>
  <si>
    <t>ITSRLL-ECL-0736</t>
  </si>
  <si>
    <t>ITSRLL-ECL-0558</t>
  </si>
  <si>
    <t>ITSRLL-ECL-0554</t>
  </si>
  <si>
    <t>ITSRLL-ECL-0555 y 556</t>
  </si>
  <si>
    <t>ITSRLL-ECL-0557</t>
  </si>
  <si>
    <t>ITSRLL-ECL-0559</t>
  </si>
  <si>
    <t>ITSRLL-ECL-0560</t>
  </si>
  <si>
    <t>ITSRLL-ECL-0561</t>
  </si>
  <si>
    <t>ITSRLL-ECL-0562</t>
  </si>
  <si>
    <t>ITSRLL-ECL-0563</t>
  </si>
  <si>
    <t>ITSRLL-ECL-0564</t>
  </si>
  <si>
    <t>ITSRLL-ECL-0565</t>
  </si>
  <si>
    <t>ITSRLL-ECL-0566</t>
  </si>
  <si>
    <t>ITSRLL-ECL-0567</t>
  </si>
  <si>
    <t>ITSRLL-ECL-0569</t>
  </si>
  <si>
    <t>ITSRLL-ECL-0570</t>
  </si>
  <si>
    <t>ITSRLL-OAF-0348</t>
  </si>
  <si>
    <t>ITSRLL-LI-597-0010</t>
  </si>
  <si>
    <t>ITSRLL-MEI-562-0018</t>
  </si>
  <si>
    <t>RECURSOS MATERIALES</t>
  </si>
  <si>
    <t>ITSRLL-MEA-523-0544</t>
  </si>
  <si>
    <t>SUBDIRECCION PLANEACION</t>
  </si>
  <si>
    <t>ITSRLL-MEE-521-97</t>
  </si>
  <si>
    <t>SECRETARIA DE VINCULACION</t>
  </si>
  <si>
    <t>ESCRITORIO</t>
  </si>
  <si>
    <t>SILLA PLEGABLE REFORZADA</t>
  </si>
  <si>
    <t>SILLAS DE PIEL IMITACION</t>
  </si>
  <si>
    <t>GABIENETE UNIVERSAL</t>
  </si>
  <si>
    <t>ESCRITORIO CONJUNTO OPERATIVO</t>
  </si>
  <si>
    <t>SILLA SECRETARIAL MOD L-125</t>
  </si>
  <si>
    <t>IMPRESORA MULTIFUCIONAL</t>
  </si>
  <si>
    <t>PROYECTOR INFOCUS IN112XDLP</t>
  </si>
  <si>
    <t>SISTEMA CONTABILIDAD GUBERNAMENTAL INDETEC actualizacion</t>
  </si>
  <si>
    <t>HOSPEDAJE WINDOWS</t>
  </si>
  <si>
    <t>ITSRLL-MOO-0207</t>
  </si>
  <si>
    <t>ITSRLL-MEA-511-607</t>
  </si>
  <si>
    <t>aLIMENTARIAS</t>
  </si>
  <si>
    <t>CONTROL ESCOLAR</t>
  </si>
  <si>
    <t>SUBDIRECCION DE FINANZAS</t>
  </si>
  <si>
    <t>ITSRLL-MEA-511-608</t>
  </si>
  <si>
    <t>ITSRLL-LI-591-0009</t>
  </si>
  <si>
    <t>ITSRLL-MEA-511-605</t>
  </si>
  <si>
    <t>ITSRLL-MEA-511-602 Y 603</t>
  </si>
  <si>
    <t>ITSRLL-MEA-511-604</t>
  </si>
  <si>
    <t>ITSRLL-ECTI-515-316</t>
  </si>
  <si>
    <t>SUBDIRECCION ACADEMICA</t>
  </si>
  <si>
    <t>ITSRLL-LI-591-0010</t>
  </si>
  <si>
    <t>ITSRLL-MEE-521-0115</t>
  </si>
  <si>
    <t>ITSRLL-MEI-562-0034</t>
  </si>
  <si>
    <t xml:space="preserve">CABINA ERGONOMICA  </t>
  </si>
  <si>
    <t>TALADRO DE PISO MARCA JET MODELO JDP-15MF</t>
  </si>
  <si>
    <t>TORNO DE BANCO9X20" MARCA JET MODELO BD-920</t>
  </si>
  <si>
    <t>ITSRLL-MEI-562-121</t>
  </si>
  <si>
    <t>ITSRLL-MEI-562-122</t>
  </si>
  <si>
    <t>ITSRLL-MEI-562-123</t>
  </si>
  <si>
    <t>GABINETE P TORNO MODELO S920-N</t>
  </si>
  <si>
    <t>EQUIPO TIPO TABLET</t>
  </si>
  <si>
    <t>ITSRLL-ECTI-515-181 al 200</t>
  </si>
  <si>
    <t>COMPUTADORA PORTATIL  CON PANTALLA TACTIL</t>
  </si>
  <si>
    <t>ITSRLL-ECTI-515-201 al 216</t>
  </si>
  <si>
    <t>COMPUTADORA DE ESCRITORIO</t>
  </si>
  <si>
    <t>ITSRLL-ECTI-515-217 al 221</t>
  </si>
  <si>
    <t>COMPUTADORA DE ESCRITORIO CON MONITOR</t>
  </si>
  <si>
    <t>ITSRLL-ECTI-515-222 al 226</t>
  </si>
  <si>
    <t xml:space="preserve">COMPUTADORA DE ESCRITORIO </t>
  </si>
  <si>
    <t>ITSRLL-ECTI-515-242 al 261</t>
  </si>
  <si>
    <t>COMPUTADORA PORTATIL</t>
  </si>
  <si>
    <t>ITSRLL-ECTI-515-282 al 291</t>
  </si>
  <si>
    <t>ROUTER</t>
  </si>
  <si>
    <t>ITSRLL-ECTI-515-299 al 301</t>
  </si>
  <si>
    <t>SWITCH</t>
  </si>
  <si>
    <t>ITSRLL-ECTI-515-302 al 304</t>
  </si>
  <si>
    <t>MODULO DE EXPANSION</t>
  </si>
  <si>
    <t>ITSRLL-ECTI-515-302A   al 304A</t>
  </si>
  <si>
    <t>RACK ABIERTO DE ALUMNIO LIGERO 42</t>
  </si>
  <si>
    <t>ITSRLL-ECTI-515-305</t>
  </si>
  <si>
    <t xml:space="preserve">CABLE PARA CONFIGURACION </t>
  </si>
  <si>
    <t xml:space="preserve">ROUTER ANALAMBRICO </t>
  </si>
  <si>
    <t>ITSRLL-ECTI-515-306 y 307</t>
  </si>
  <si>
    <t>MATERIALES Y SUMINISTROS PARA INSTALACION  DE RED</t>
  </si>
  <si>
    <t>ITSRLL-ECTI-515-237 al 241</t>
  </si>
  <si>
    <t>COMPUTADORA ULTRAPORTATIL</t>
  </si>
  <si>
    <t>ITSRLL-ECTI-515-298</t>
  </si>
  <si>
    <t>SERVIDOR</t>
  </si>
  <si>
    <t>ITSRLL-MEI-562-0031</t>
  </si>
  <si>
    <t xml:space="preserve">SISTEMA MECATRONICO DE MONTAJE DE PIEZAS CUBICAS </t>
  </si>
  <si>
    <t>ITSRLL-INI-519-568 al 570</t>
  </si>
  <si>
    <t>CARRO PARA LABORATORIO</t>
  </si>
  <si>
    <t>ITSRLL-INI-519-571 al 600</t>
  </si>
  <si>
    <t>BANCO PARA LABORATORIO</t>
  </si>
  <si>
    <t>ITSRLL-INI-519-567</t>
  </si>
  <si>
    <t>MARMITA ELECTRICA</t>
  </si>
  <si>
    <t>ITSRLL-MEI-562-083</t>
  </si>
  <si>
    <t>FERMENTADOR DE LABORATORIO PEQUEÑA ESCALA MODELO BIOMASTER SF, MARCA BIOTRON</t>
  </si>
  <si>
    <t>CUBIERTA DE ACERO INOXIDABLE PARA MESA CENTRAL DE LABORATORIO 1,00 X 2,40 MTS</t>
  </si>
  <si>
    <t>ITSRLL-MEI-562-124</t>
  </si>
  <si>
    <t>ITSRLL-MEI-562-125</t>
  </si>
  <si>
    <t>ITSRLL-MEI-562-126</t>
  </si>
  <si>
    <t>ITSRLL-MEI-562-127</t>
  </si>
  <si>
    <t>ITSRLL-MEI-562-128</t>
  </si>
  <si>
    <t>ITSRLL-MEI-562-129</t>
  </si>
  <si>
    <t>ITSRLL-INI-562-547 y 548</t>
  </si>
  <si>
    <t>TERMOMETRO DE INMERSION TIPO PLUMA DE -40 A 250 GRADOS C</t>
  </si>
  <si>
    <t>ITSRLL-INI-562-551 y 552</t>
  </si>
  <si>
    <t>TERMOMETRO INFRAROJO TIPO PISTOLA</t>
  </si>
  <si>
    <t>ITSRLL-INI-562-553</t>
  </si>
  <si>
    <t>MOLINO MINI 100</t>
  </si>
  <si>
    <t>ITSRLL-INI-562-555</t>
  </si>
  <si>
    <t>SECADOR DESHIDRATADOR</t>
  </si>
  <si>
    <t>ITSRLL-INI-562-556</t>
  </si>
  <si>
    <t>CALORIMETRO DE CHAQUETA PLANA</t>
  </si>
  <si>
    <t>ITSRLL-INI-562-557</t>
  </si>
  <si>
    <t>CRIOTERMOSTATOR14</t>
  </si>
  <si>
    <t>ITSRLL-INI-562-559</t>
  </si>
  <si>
    <t>CILINDRO DE ACERO AL CARBON RECARGABLE MODELO BT-20</t>
  </si>
  <si>
    <t>ITSRLL-INI-562-560</t>
  </si>
  <si>
    <t xml:space="preserve">VALVULA PARA CILINDRO DE OXIGENO CGA 540 </t>
  </si>
  <si>
    <t>ITSRLL-INI-562-561</t>
  </si>
  <si>
    <t>REGULADOR DE PRESION OXIGENO</t>
  </si>
  <si>
    <t>ITSRLL-INI-562-562</t>
  </si>
  <si>
    <t>ESTUFON</t>
  </si>
  <si>
    <t>ITSRLL-INI-562-563</t>
  </si>
  <si>
    <t>LIRA LINEA PROCESO</t>
  </si>
  <si>
    <t>ITSRLL-INI-562-565</t>
  </si>
  <si>
    <t>PALA LINA PROCESO</t>
  </si>
  <si>
    <t>ITSRLL-INI-562-564</t>
  </si>
  <si>
    <t>PLACA BARRENADA DE 50X50 CM ACERO INOXIDABLE CON BARRENOS DE 1/2" DIAMETRO</t>
  </si>
  <si>
    <t xml:space="preserve">ROUTER CNC PARA CORTE 2D Y 3D </t>
  </si>
  <si>
    <t>ITSRLL-MEI-562-0118</t>
  </si>
  <si>
    <t>ITSRLL-INI-562-549 y 550</t>
  </si>
  <si>
    <t>MEDIDOR DE TEMPERATURA Y HUMEDAD TIPO PLUMA</t>
  </si>
  <si>
    <t>ITSRLL-ECTI-515-328 al 334</t>
  </si>
  <si>
    <t>COMPUTADORA HP 600 SFF PROCESADOR CORE 13-4330 MEMORIA RAM 4 GB. DD 500 GB, GRBADOR DVDRW, TECLADO Y MOUSE</t>
  </si>
  <si>
    <t>ITSRLL-ECTI-515-335 al 341</t>
  </si>
  <si>
    <t>MONITOR LV 1911 18.5 PULGADAS LED</t>
  </si>
  <si>
    <t>BALANZA ANALIZADORA DE HUMEDAD</t>
  </si>
  <si>
    <t>REOMETRO MODELO R/SCPS-P1</t>
  </si>
  <si>
    <t>CONO DE 25 MM PARA RANGO DE VISCOSIDAD DE .122-2037</t>
  </si>
  <si>
    <t>CONO DE 25 MM PARA RANGO DE VISCOSIDAD DE ,122-4070</t>
  </si>
  <si>
    <t>SOFWARE PARA REOMETRO R/S INCLUYE CABLE RSS-9</t>
  </si>
  <si>
    <t>ESTANDAR CON VISCOSIDAD NOMINAL DE 41,000CPS.A 250C FRASCO DE PINTA</t>
  </si>
  <si>
    <t>ITSRLL-ECTI-515-170 al 180</t>
  </si>
  <si>
    <t>USB-6008 12 BIT, 10 KS/S MULTIFUNCION 1/0 AND NI-DAQMX SOFWARE</t>
  </si>
  <si>
    <t>ITSRLL-MEI-562-0020</t>
  </si>
  <si>
    <t>MODELO DE SIMULACION SERIE ESTÁNDAR, CLIMATE ROOM</t>
  </si>
  <si>
    <t>ITSRLL-MEI-562-0021</t>
  </si>
  <si>
    <t>MODELO DE SIMULACION SISTEMA DE CONTROL ANGULAR V2.0</t>
  </si>
  <si>
    <t>ITSRLL-MEI-562-0023 al 25</t>
  </si>
  <si>
    <t>KIT ELECTRONEUMATICO</t>
  </si>
  <si>
    <t>ITSRLL-A1-591-84-1 AL 84-10</t>
  </si>
  <si>
    <t>LICENCIA DE ENSEÑANZA LICENCIAS USUARIO</t>
  </si>
  <si>
    <t>ITSRLL-A1-591-83-1 AL 83-10</t>
  </si>
  <si>
    <t>MULTISIM EDUCACION LICENCIA DE USUARIO, PROGRAMA DEL CIRCUITO DE DISEÑO DE EDUCACION SERVICIO ESTÁNDAR</t>
  </si>
  <si>
    <t>ECTI-515-163 AL 169</t>
  </si>
  <si>
    <t>LABORATORIO MULTIDISCIPLINARIO DE DISEÑO ELECTRONICO</t>
  </si>
  <si>
    <t>ESTANDAR CON VISCOSIDAD NOMINAL DE 10,200CPS.A 250C FRASCO DE PINTA</t>
  </si>
  <si>
    <t>COMPUTADORA DEL VOSTRO 3250 63DYY SERIAL D83HXD2</t>
  </si>
  <si>
    <t>ITSRLL-ECTI-515-347</t>
  </si>
  <si>
    <t>SIABUC9 PROFESIONAL V5</t>
  </si>
  <si>
    <t>ITSRLL-AI-591-0012</t>
  </si>
  <si>
    <t>PROYECTOR LASER LED CASIO XJ-VA DLP  3000 LUMENES ECOLITE HDM I LAMPARA HIBRIDA</t>
  </si>
  <si>
    <t>ITSRLL-MEE-521-0116 AL 0125</t>
  </si>
  <si>
    <t>OFFICEPROPLUSEDU ALNG LICSAPK OLV 1Y ACDMC ENT</t>
  </si>
  <si>
    <t xml:space="preserve">WINEDU ALNG UPGRDSAPK OLV E 1Y ACDMC ENT </t>
  </si>
  <si>
    <t>ITSRLL-AI-597-0013</t>
  </si>
  <si>
    <t>ITSRLL-AI-597-0014</t>
  </si>
  <si>
    <t>ITSRLL-AI-597-0015</t>
  </si>
  <si>
    <t>ITSRLL-AI-597-0016</t>
  </si>
  <si>
    <t>WINSVRSTDCORE ALNG LICSAPK OLV 2LIC E 1Y ACDMC USRCAL</t>
  </si>
  <si>
    <t>WINSVRCAL ALNG LICSAPK OLV E 1Y ACDMC ENT USRCAL</t>
  </si>
  <si>
    <t>INVENTARIO AL 30 DE JUNIO DE 2017</t>
  </si>
  <si>
    <t>SIMULADOR EMPRENDIENDO CONECT</t>
  </si>
  <si>
    <t>ITSRLL-AI-591-0017 al 0026</t>
  </si>
  <si>
    <t>LICENCIAS DE USUARIO 3 AÑOS KU 12,0 BUSINESS SIMULATOR VERSION ESCOLAR</t>
  </si>
  <si>
    <t>ITSRLL-AI-597-0027 AL 0066</t>
  </si>
  <si>
    <t>GABINTE UNIVERSAL METALICO .87 X .39 X 1.80 COLOR ARENA  MOD 6085</t>
  </si>
  <si>
    <t>ITSRLL-MEA-511-0610</t>
  </si>
  <si>
    <t>MEDIDOR DE PH DE MESA MARCA AHAUS</t>
  </si>
  <si>
    <t>REFRACTOMETRO GRAD BVRIX (0-85%) HANNA</t>
  </si>
  <si>
    <t>BALANZA ANALITICA 220 GR VELAB MOD VE-204</t>
  </si>
  <si>
    <t>ITSRLL-MEI-562-0130</t>
  </si>
  <si>
    <t>ITSRLL-MEI-562-0131, 0132</t>
  </si>
  <si>
    <t>ITSRLL-MEI-562-0133</t>
  </si>
  <si>
    <t>RACK DE PISO NORTH001-BKL</t>
  </si>
  <si>
    <t>ITSRLL-ECTI-515-0348, 0349</t>
  </si>
  <si>
    <t>PANEL DE PARCHEO 24 PUNTOS  INTELLINET</t>
  </si>
  <si>
    <t>ITSRLL-ECTI-515-0350, 0351</t>
  </si>
  <si>
    <t>ORGANIZADOR VERTICAL NORTH116-BKL</t>
  </si>
  <si>
    <t>ITSRLL-ECTI-515-0352, 0353</t>
  </si>
  <si>
    <t>SWICH 24 PUERTOS  LINKSYS SE3024</t>
  </si>
  <si>
    <t>ITSRLL-ECTI-515-0354</t>
  </si>
  <si>
    <t>SWICH CISCO SF-200 24 PUERTOS ADMINISTR</t>
  </si>
  <si>
    <t>ITSRLL-ECTI-515-0355</t>
  </si>
  <si>
    <t>MONITOR ACER 19.5 LED VGA  SERIAL MML Y6AM00170601B2B8509</t>
  </si>
  <si>
    <t>ITSRLL-ECTI-515-0356</t>
  </si>
  <si>
    <t>MONITOR ACER 19.5 LED VGA  SERIAL MML Y6AM001706020F28509</t>
  </si>
  <si>
    <t>ITSRLL-ECTI-515-0357</t>
  </si>
  <si>
    <t>MONITOR ACER 19.5 LED VGA  SERIAL MML Y6AM00170605D618509</t>
  </si>
  <si>
    <t>ITSRLL-ECTI-515-0358</t>
  </si>
  <si>
    <t xml:space="preserve">MESAS DE 1.4 X .50 X .75  CUBIERTA DE MELAMINA 16 MM CANTOS EN MOLDURA T BASE DE PERFIL CAL 18 </t>
  </si>
  <si>
    <t>SILLA MODELO EUROPA TUBO OVAL CAL 18 PARRILLA PORTA LIBROS ASINTO Y RESPALDO EN PLASTICO CON TRIPLAY INTERIOR</t>
  </si>
  <si>
    <t xml:space="preserve">IDEAPAD 100S-111BY 80R2000VLM 11.6 LENOVO </t>
  </si>
  <si>
    <t>LED  18.5" SAMSUNG WIDESCREEN HD 1366X768LS19F3 50HNLZX</t>
  </si>
  <si>
    <t>ITSRLL-ECTI-515-0369 al 0378</t>
  </si>
  <si>
    <t>ITSRLL-MEA-511-0611 AL 0627</t>
  </si>
  <si>
    <t>ITSRLL-MEA-511-0628 AL 0661</t>
  </si>
  <si>
    <t>ITSRLL-ECTI-515-0359 al 0368</t>
  </si>
  <si>
    <t>DELL VOSTRO PC 3268 V326SFi3s4500W10PIW C13 4GB 500GB W10P</t>
  </si>
  <si>
    <t>ITSRLL-ECTI-515-0379 al 0388</t>
  </si>
  <si>
    <t>ROCKET M5 GHZ 2xRSMA 2x2 MIMO AIRMAX CON ANTENA PARABOLICA LIGERA RD-5G30LW P ROCKET M5 DE 30 DBI MIMO</t>
  </si>
  <si>
    <t>ITSRLL-ECTI-515-0389 y 0390</t>
  </si>
  <si>
    <t>ITSRLL-MEA-511-662 al 678</t>
  </si>
  <si>
    <t>ITSRLL-MEA-511-679 al 712</t>
  </si>
  <si>
    <t>BATERIA DE ACIDO GP12170 12V17AH RBC7</t>
  </si>
  <si>
    <t>ITSRLL-ECTI-515-0391 al 393</t>
  </si>
  <si>
    <t>IMPRESORA 3D DREMEL</t>
  </si>
  <si>
    <t>ITSRLL-ECTI-515-0394</t>
  </si>
  <si>
    <t>C006002000000 DESARROLLO DE PROTOTIPO DIDACTICO MODULO DIDACTICO DE  PLC SIEMMENS</t>
  </si>
  <si>
    <t>ITSRLL-MEE-529-0126 AL 0131</t>
  </si>
  <si>
    <t>ITSRLL-AI-597-0086</t>
  </si>
  <si>
    <t>ITSRLL-AI-597-0090</t>
  </si>
  <si>
    <t>FORTIGATE 200D RENOVACION 1 AÑO</t>
  </si>
  <si>
    <t>ACTUALIZA CONTPAQi NOMINAS 2,USUARIOS BANCOS 2 USUARIOS, CONTABILIDAD 2 USUARIOS, COMERCIAL 5 USUARIOS</t>
  </si>
  <si>
    <t>MAQUINA SIERRA CINTA HORIZONTAL VERT</t>
  </si>
  <si>
    <t>TALADRO FRESADOR ENGRANADO MCA SATURNO</t>
  </si>
  <si>
    <t>CORTADORA DE PLASMA AXTECH</t>
  </si>
  <si>
    <t>PRENSA TIPO H CAP 50 TON TITANIUM</t>
  </si>
  <si>
    <t>PRENSA DE 6" MARCA VERTEX</t>
  </si>
  <si>
    <t>ITSRLL-MEI-562-0134</t>
  </si>
  <si>
    <t>ITSRLL-MEI-562-0135</t>
  </si>
  <si>
    <t>ITSRLL-MEI-562-0136</t>
  </si>
  <si>
    <t>ITSRLL-MEI-562-0137</t>
  </si>
  <si>
    <t>ITSRLL-MEI-562-0138</t>
  </si>
  <si>
    <t>IMPRESORA LASER JEt  PRO M 102 W SERIAL VNB3F-43350</t>
  </si>
  <si>
    <t>ITSRLL-ECTI-515-0395</t>
  </si>
  <si>
    <t>ITSRLL-MEA-511-713 AL 746</t>
  </si>
  <si>
    <t>ITSRLL-MEA-511-747 AL 814</t>
  </si>
  <si>
    <t>COMPUTADORA DELL OPTILEX 3050 SSF CORE I5 SERIAL 8PFLGK2</t>
  </si>
  <si>
    <t>COMPUTADORA DELL OPTILEX 3050 SSF CORE I5 SERIAL JT5TWK2</t>
  </si>
  <si>
    <t>COMPUTADORA DELL OPTILEX 3050 SSF CORE I5 SERIAL JT6HK2</t>
  </si>
  <si>
    <t>COMPUTADORA DELL OPTILEX 3050 SSF CORE I5 SERIAL JT7HXK2</t>
  </si>
  <si>
    <t>COMPUTADORA DELL OPTILEX 3050 SSF CORE I5 SERIAL JT8BHK2</t>
  </si>
  <si>
    <t>COMPUTADORA DELL OPTILEX 3050 SSF CORE I5 SERIAL  SIN INFORMACION</t>
  </si>
  <si>
    <t>ITSRLL-ECTI-515-0396</t>
  </si>
  <si>
    <t>ITSRLL-ECTI-515-0397</t>
  </si>
  <si>
    <t>ITSRLL-ECTI-515-0398</t>
  </si>
  <si>
    <t>ITSRLL-ECTI-515-0399</t>
  </si>
  <si>
    <t>ITSRLL-ECTI-515-0400</t>
  </si>
  <si>
    <t>ITSRLL-ECTI-515-0401</t>
  </si>
  <si>
    <t>ITSRLL-ECTI-515-0402</t>
  </si>
  <si>
    <t>ITSRLL-ECTI-515-0403</t>
  </si>
  <si>
    <t>ITSRLL-ECTI-515-0404</t>
  </si>
  <si>
    <t>ITSRLL-ECTI-515-0405</t>
  </si>
  <si>
    <t>SERVIDOR DEL POWER EDGE T130</t>
  </si>
  <si>
    <t>PANTALLA SMART TV 49" LG SERIAL 710DCGW06375</t>
  </si>
  <si>
    <t>PANTALLA SMART TV 49" LG SERIAL 710DCQX06372</t>
  </si>
  <si>
    <t>PANTALLA SMART TV 49" LG SERIAL 710DCDG06378</t>
  </si>
  <si>
    <t>PANTALLA SMART TV 49" LG SERIAL 710DCLH06376</t>
  </si>
  <si>
    <t>ITSRLL-ECTI-515-0406</t>
  </si>
  <si>
    <t>ITSRLL-ECTI-515-0407</t>
  </si>
  <si>
    <t>ITSRLL-ECTI-515-0408</t>
  </si>
  <si>
    <t>ITSRLL-ECTI-515-0409</t>
  </si>
  <si>
    <t>ITSRLL-ECTI-515-0410</t>
  </si>
  <si>
    <t>SECADOR DE MANOS C BOTON DE CORRIENTE MB-1011</t>
  </si>
  <si>
    <t>ITSRLL-MEA-511-815 AL 817</t>
  </si>
  <si>
    <t>TAMBOR REGLAMENTARIO VASO DE ACERO, AROS DE ALUMINIO GURESO, PORTA CAJAS DE PIEL Y BAQUETA DE DIARIO</t>
  </si>
  <si>
    <t xml:space="preserve">CORNETA BICENTENARIA DE LATON </t>
  </si>
  <si>
    <t>CLARIN REGLAMENTARIO DE LATON</t>
  </si>
  <si>
    <t>GUIN DE PAÑO CON ESCUDO DE LA INSTITUTCION BORDADO COMPLETO</t>
  </si>
  <si>
    <t>ITSRLL-MEE-529-0132 al 0138</t>
  </si>
  <si>
    <t>ITSRLL-MEE-529-0139 al 0144</t>
  </si>
  <si>
    <t>ITSRLL-MEE-529-0145 al 0150</t>
  </si>
  <si>
    <t>ITSRLL-MEE-529-0151</t>
  </si>
  <si>
    <t>GUITARRA  CLASICA YAMAHA MOID C-40</t>
  </si>
  <si>
    <t>GUITARRA  CLASICA SEGOVIA</t>
  </si>
  <si>
    <t>ITSRLL-MEE-529-0152 AL 0160</t>
  </si>
  <si>
    <t>ITSRLL-MEE-529-0160 AL 0168</t>
  </si>
  <si>
    <t>DESPACHADOR DE AGUA C GABINETE P GARRAFON OCULTO</t>
  </si>
  <si>
    <t>ITSRLL-MEA-511-818 AL 820</t>
  </si>
  <si>
    <t xml:space="preserve">SILLA SECRETARIAL MODELO LOGICA </t>
  </si>
  <si>
    <t>SILLON MODELO EUROPA</t>
  </si>
  <si>
    <t>SILLA SECRETARIAL MODELO NUCIA</t>
  </si>
  <si>
    <t>SILLA MODELO EUROPÁ</t>
  </si>
  <si>
    <t>SILLON EJECUTIVO MODELO EXCELLENCE</t>
  </si>
  <si>
    <t>ITSRLL-MEA-511-821 AL 825</t>
  </si>
  <si>
    <t>ITSRLL-MEA-511-826 AL 828</t>
  </si>
  <si>
    <t>ITSRLL-MEA-511-829 AL 830</t>
  </si>
  <si>
    <t>ITSRLL-MEA-511-831 AL 836</t>
  </si>
  <si>
    <t>ITSRLL-MEA-511-837 AL 840</t>
  </si>
  <si>
    <t>BEBEDERO FORTINOX FMIC-1000A-1B-1H1LL</t>
  </si>
  <si>
    <t xml:space="preserve">EQUIPO PURIFICADOR 3M DWMX1 </t>
  </si>
  <si>
    <t>ITSRLL-MEA-511-841</t>
  </si>
  <si>
    <t>ITSRLL-MEA-511-842</t>
  </si>
  <si>
    <t xml:space="preserve">VINCULACION </t>
  </si>
  <si>
    <t>ESCANER KODAK I2400 30 PPM  600 X 600  SERIAL 47673293</t>
  </si>
  <si>
    <t>ESCANER KODAK I2400 30 PPM  600 X 600  SERIAL 47656998</t>
  </si>
  <si>
    <t>ITSRLL-ECTI-515-0411</t>
  </si>
  <si>
    <t>ITSRLL-ECTI-515-0412</t>
  </si>
  <si>
    <t>VIDEPROYECTOR LASER LED  CASIO XJ-V2 DLP 3000 LUM ECOLITE HDMI</t>
  </si>
  <si>
    <t>ITSRLL-ECTI-515-0413 AL 422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</si>
</sst>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43" fontId="3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44" fontId="3" fillId="33" borderId="10" xfId="50" applyFont="1" applyFill="1" applyBorder="1" applyAlignment="1">
      <alignment/>
    </xf>
    <xf numFmtId="0" fontId="5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44" fontId="4" fillId="33" borderId="10" xfId="50" applyFont="1" applyFill="1" applyBorder="1" applyAlignment="1">
      <alignment/>
    </xf>
    <xf numFmtId="0" fontId="5" fillId="6" borderId="11" xfId="0" applyFont="1" applyFill="1" applyBorder="1" applyAlignment="1">
      <alignment horizontal="center" vertical="justify"/>
    </xf>
    <xf numFmtId="0" fontId="5" fillId="6" borderId="10" xfId="0" applyFont="1" applyFill="1" applyBorder="1" applyAlignment="1">
      <alignment horizontal="center"/>
    </xf>
    <xf numFmtId="44" fontId="4" fillId="6" borderId="10" xfId="5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44" fontId="3" fillId="33" borderId="10" xfId="5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justify"/>
    </xf>
    <xf numFmtId="44" fontId="3" fillId="33" borderId="10" xfId="50" applyFont="1" applyFill="1" applyBorder="1" applyAlignment="1">
      <alignment horizontal="center" vertical="center"/>
    </xf>
    <xf numFmtId="44" fontId="3" fillId="33" borderId="10" xfId="50" applyFont="1" applyFill="1" applyBorder="1" applyAlignment="1">
      <alignment horizontal="center" vertical="justify"/>
    </xf>
    <xf numFmtId="44" fontId="3" fillId="33" borderId="10" xfId="50" applyFont="1" applyFill="1" applyBorder="1" applyAlignment="1">
      <alignment horizontal="left" vertical="justify"/>
    </xf>
    <xf numFmtId="43" fontId="3" fillId="33" borderId="10" xfId="48" applyFont="1" applyFill="1" applyBorder="1" applyAlignment="1">
      <alignment horizontal="left"/>
    </xf>
    <xf numFmtId="4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44" fontId="3" fillId="33" borderId="10" xfId="0" applyNumberFormat="1" applyFont="1" applyFill="1" applyBorder="1" applyAlignment="1">
      <alignment horizontal="center" vertical="center"/>
    </xf>
    <xf numFmtId="44" fontId="3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44" fontId="4" fillId="33" borderId="0" xfId="0" applyNumberFormat="1" applyFont="1" applyFill="1" applyBorder="1" applyAlignment="1">
      <alignment horizontal="center"/>
    </xf>
    <xf numFmtId="44" fontId="6" fillId="33" borderId="0" xfId="0" applyNumberFormat="1" applyFont="1" applyFill="1" applyBorder="1" applyAlignment="1">
      <alignment horizontal="center"/>
    </xf>
    <xf numFmtId="8" fontId="3" fillId="33" borderId="10" xfId="50" applyNumberFormat="1" applyFont="1" applyFill="1" applyBorder="1" applyAlignment="1">
      <alignment/>
    </xf>
    <xf numFmtId="44" fontId="7" fillId="33" borderId="10" xfId="5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0" xfId="48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top" wrapText="1"/>
    </xf>
    <xf numFmtId="43" fontId="3" fillId="33" borderId="10" xfId="48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43" fontId="7" fillId="33" borderId="10" xfId="0" applyNumberFormat="1" applyFont="1" applyFill="1" applyBorder="1" applyAlignment="1">
      <alignment/>
    </xf>
    <xf numFmtId="43" fontId="3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44" fontId="4" fillId="33" borderId="10" xfId="50" applyFont="1" applyFill="1" applyBorder="1" applyAlignment="1">
      <alignment vertical="center"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horizontal="center"/>
    </xf>
    <xf numFmtId="43" fontId="4" fillId="33" borderId="10" xfId="48" applyFont="1" applyFill="1" applyBorder="1" applyAlignment="1">
      <alignment/>
    </xf>
    <xf numFmtId="44" fontId="4" fillId="33" borderId="10" xfId="0" applyNumberFormat="1" applyFont="1" applyFill="1" applyBorder="1" applyAlignment="1">
      <alignment/>
    </xf>
    <xf numFmtId="44" fontId="6" fillId="33" borderId="10" xfId="0" applyNumberFormat="1" applyFont="1" applyFill="1" applyBorder="1" applyAlignment="1">
      <alignment/>
    </xf>
    <xf numFmtId="44" fontId="11" fillId="33" borderId="10" xfId="5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44" fontId="4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/>
    </xf>
    <xf numFmtId="4" fontId="3" fillId="33" borderId="10" xfId="48" applyNumberFormat="1" applyFont="1" applyFill="1" applyBorder="1" applyAlignment="1">
      <alignment horizontal="right"/>
    </xf>
    <xf numFmtId="44" fontId="0" fillId="33" borderId="10" xfId="0" applyNumberFormat="1" applyFill="1" applyBorder="1" applyAlignment="1">
      <alignment/>
    </xf>
    <xf numFmtId="44" fontId="10" fillId="33" borderId="10" xfId="5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justify"/>
    </xf>
    <xf numFmtId="0" fontId="3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5" fillId="33" borderId="10" xfId="0" applyFont="1" applyFill="1" applyBorder="1" applyAlignment="1">
      <alignment horizontal="left" vertical="justify"/>
    </xf>
    <xf numFmtId="0" fontId="5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/>
    </xf>
    <xf numFmtId="44" fontId="53" fillId="33" borderId="10" xfId="50" applyFont="1" applyFill="1" applyBorder="1" applyAlignment="1">
      <alignment/>
    </xf>
    <xf numFmtId="0" fontId="54" fillId="33" borderId="10" xfId="0" applyFont="1" applyFill="1" applyBorder="1" applyAlignment="1">
      <alignment horizontal="left" vertical="justify"/>
    </xf>
    <xf numFmtId="0" fontId="54" fillId="33" borderId="10" xfId="0" applyFont="1" applyFill="1" applyBorder="1" applyAlignment="1">
      <alignment horizontal="center"/>
    </xf>
    <xf numFmtId="44" fontId="53" fillId="33" borderId="10" xfId="50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/>
    </xf>
    <xf numFmtId="44" fontId="4" fillId="33" borderId="0" xfId="0" applyNumberFormat="1" applyFont="1" applyFill="1" applyBorder="1" applyAlignment="1">
      <alignment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left"/>
    </xf>
    <xf numFmtId="44" fontId="6" fillId="6" borderId="10" xfId="50" applyFont="1" applyFill="1" applyBorder="1" applyAlignment="1">
      <alignment/>
    </xf>
    <xf numFmtId="4" fontId="4" fillId="6" borderId="10" xfId="0" applyNumberFormat="1" applyFont="1" applyFill="1" applyBorder="1" applyAlignment="1">
      <alignment/>
    </xf>
    <xf numFmtId="44" fontId="4" fillId="6" borderId="10" xfId="0" applyNumberFormat="1" applyFont="1" applyFill="1" applyBorder="1" applyAlignment="1">
      <alignment/>
    </xf>
    <xf numFmtId="0" fontId="4" fillId="6" borderId="10" xfId="0" applyFont="1" applyFill="1" applyBorder="1" applyAlignment="1">
      <alignment horizontal="left" vertical="justify"/>
    </xf>
    <xf numFmtId="44" fontId="6" fillId="6" borderId="10" xfId="0" applyNumberFormat="1" applyFont="1" applyFill="1" applyBorder="1" applyAlignment="1">
      <alignment/>
    </xf>
    <xf numFmtId="0" fontId="4" fillId="6" borderId="10" xfId="0" applyFont="1" applyFill="1" applyBorder="1" applyAlignment="1">
      <alignment horizontal="center" vertical="justify"/>
    </xf>
    <xf numFmtId="0" fontId="5" fillId="6" borderId="10" xfId="0" applyFont="1" applyFill="1" applyBorder="1" applyAlignment="1">
      <alignment horizontal="center" vertical="justify"/>
    </xf>
    <xf numFmtId="0" fontId="5" fillId="6" borderId="10" xfId="0" applyFont="1" applyFill="1" applyBorder="1" applyAlignment="1">
      <alignment horizontal="left" vertical="justify"/>
    </xf>
    <xf numFmtId="0" fontId="5" fillId="6" borderId="10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 vertical="justify"/>
    </xf>
    <xf numFmtId="44" fontId="3" fillId="6" borderId="10" xfId="5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12" borderId="10" xfId="0" applyFill="1" applyBorder="1" applyAlignment="1">
      <alignment horizontal="left"/>
    </xf>
    <xf numFmtId="0" fontId="5" fillId="12" borderId="10" xfId="0" applyFont="1" applyFill="1" applyBorder="1" applyAlignment="1">
      <alignment horizontal="center" vertical="justify"/>
    </xf>
    <xf numFmtId="0" fontId="5" fillId="12" borderId="10" xfId="0" applyFont="1" applyFill="1" applyBorder="1" applyAlignment="1">
      <alignment horizontal="left" vertical="justify"/>
    </xf>
    <xf numFmtId="0" fontId="5" fillId="12" borderId="10" xfId="0" applyFont="1" applyFill="1" applyBorder="1" applyAlignment="1">
      <alignment horizontal="center"/>
    </xf>
    <xf numFmtId="44" fontId="4" fillId="12" borderId="10" xfId="50" applyFont="1" applyFill="1" applyBorder="1" applyAlignment="1">
      <alignment/>
    </xf>
    <xf numFmtId="44" fontId="4" fillId="12" borderId="10" xfId="50" applyFont="1" applyFill="1" applyBorder="1" applyAlignment="1">
      <alignment vertical="justify"/>
    </xf>
    <xf numFmtId="0" fontId="4" fillId="6" borderId="10" xfId="0" applyFont="1" applyFill="1" applyBorder="1" applyAlignment="1">
      <alignment horizontal="justify"/>
    </xf>
    <xf numFmtId="0" fontId="5" fillId="6" borderId="10" xfId="0" applyFont="1" applyFill="1" applyBorder="1" applyAlignment="1">
      <alignment vertical="justify"/>
    </xf>
    <xf numFmtId="0" fontId="54" fillId="6" borderId="10" xfId="0" applyFont="1" applyFill="1" applyBorder="1" applyAlignment="1">
      <alignment/>
    </xf>
    <xf numFmtId="0" fontId="5" fillId="6" borderId="10" xfId="0" applyFont="1" applyFill="1" applyBorder="1" applyAlignment="1">
      <alignment vertical="center"/>
    </xf>
    <xf numFmtId="0" fontId="5" fillId="6" borderId="12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54" fillId="6" borderId="12" xfId="0" applyFont="1" applyFill="1" applyBorder="1" applyAlignment="1">
      <alignment horizontal="left"/>
    </xf>
    <xf numFmtId="0" fontId="54" fillId="6" borderId="13" xfId="0" applyFont="1" applyFill="1" applyBorder="1" applyAlignment="1">
      <alignment horizontal="left"/>
    </xf>
    <xf numFmtId="0" fontId="54" fillId="6" borderId="12" xfId="0" applyFont="1" applyFill="1" applyBorder="1" applyAlignment="1">
      <alignment horizontal="left"/>
    </xf>
    <xf numFmtId="0" fontId="54" fillId="6" borderId="13" xfId="0" applyFont="1" applyFill="1" applyBorder="1" applyAlignment="1">
      <alignment horizontal="left"/>
    </xf>
    <xf numFmtId="0" fontId="54" fillId="6" borderId="12" xfId="0" applyFont="1" applyFill="1" applyBorder="1" applyAlignment="1">
      <alignment horizontal="left"/>
    </xf>
    <xf numFmtId="0" fontId="54" fillId="6" borderId="13" xfId="0" applyFont="1" applyFill="1" applyBorder="1" applyAlignment="1">
      <alignment horizontal="left"/>
    </xf>
    <xf numFmtId="0" fontId="54" fillId="6" borderId="12" xfId="0" applyFont="1" applyFill="1" applyBorder="1" applyAlignment="1">
      <alignment horizontal="left"/>
    </xf>
    <xf numFmtId="0" fontId="54" fillId="6" borderId="13" xfId="0" applyFont="1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54" fillId="6" borderId="12" xfId="0" applyFont="1" applyFill="1" applyBorder="1" applyAlignment="1">
      <alignment horizontal="left"/>
    </xf>
    <xf numFmtId="0" fontId="54" fillId="6" borderId="13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52" fillId="33" borderId="12" xfId="0" applyFont="1" applyFill="1" applyBorder="1" applyAlignment="1">
      <alignment horizontal="left"/>
    </xf>
    <xf numFmtId="0" fontId="52" fillId="33" borderId="13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44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justify"/>
    </xf>
    <xf numFmtId="0" fontId="2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15" fontId="4" fillId="33" borderId="10" xfId="0" applyNumberFormat="1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6"/>
  <sheetViews>
    <sheetView tabSelected="1" zoomScalePageLayoutView="0" workbookViewId="0" topLeftCell="C1410">
      <selection activeCell="G1429" sqref="G1429"/>
    </sheetView>
  </sheetViews>
  <sheetFormatPr defaultColWidth="11.421875" defaultRowHeight="15"/>
  <cols>
    <col min="1" max="1" width="11.421875" style="70" customWidth="1"/>
    <col min="2" max="2" width="13.57421875" style="70" customWidth="1"/>
    <col min="3" max="3" width="11.421875" style="8" customWidth="1"/>
    <col min="4" max="4" width="85.140625" style="70" customWidth="1"/>
    <col min="5" max="5" width="21.28125" style="8" customWidth="1"/>
    <col min="6" max="6" width="18.57421875" style="6" customWidth="1"/>
    <col min="7" max="7" width="15.57421875" style="6" customWidth="1"/>
    <col min="8" max="16384" width="11.421875" style="6" customWidth="1"/>
  </cols>
  <sheetData>
    <row r="1" spans="1:6" ht="15" customHeight="1">
      <c r="A1" s="130" t="s">
        <v>0</v>
      </c>
      <c r="B1" s="130"/>
      <c r="C1" s="130"/>
      <c r="D1" s="130"/>
      <c r="E1" s="130"/>
      <c r="F1" s="130"/>
    </row>
    <row r="2" spans="1:6" ht="15" customHeight="1">
      <c r="A2" s="130" t="s">
        <v>1668</v>
      </c>
      <c r="B2" s="130"/>
      <c r="C2" s="130"/>
      <c r="D2" s="130"/>
      <c r="E2" s="130"/>
      <c r="F2" s="130"/>
    </row>
    <row r="3" spans="1:6" ht="15">
      <c r="A3" s="123" t="s">
        <v>259</v>
      </c>
      <c r="B3" s="123"/>
      <c r="C3" s="14" t="s">
        <v>1</v>
      </c>
      <c r="D3" s="60" t="s">
        <v>2</v>
      </c>
      <c r="E3" s="14" t="s">
        <v>3</v>
      </c>
      <c r="F3" s="14" t="s">
        <v>4</v>
      </c>
    </row>
    <row r="4" spans="1:6" ht="15">
      <c r="A4" s="123" t="s">
        <v>5</v>
      </c>
      <c r="B4" s="123"/>
      <c r="C4" s="2">
        <v>1</v>
      </c>
      <c r="D4" s="61" t="s">
        <v>6</v>
      </c>
      <c r="E4" s="2" t="s">
        <v>7</v>
      </c>
      <c r="F4" s="15">
        <v>2460</v>
      </c>
    </row>
    <row r="5" spans="1:6" ht="15">
      <c r="A5" s="123" t="s">
        <v>8</v>
      </c>
      <c r="B5" s="123"/>
      <c r="C5" s="2" t="s">
        <v>8</v>
      </c>
      <c r="D5" s="61" t="s">
        <v>9</v>
      </c>
      <c r="E5" s="2" t="s">
        <v>7</v>
      </c>
      <c r="F5" s="15">
        <v>0</v>
      </c>
    </row>
    <row r="6" spans="1:6" ht="15">
      <c r="A6" s="123" t="s">
        <v>8</v>
      </c>
      <c r="B6" s="123"/>
      <c r="C6" s="2" t="s">
        <v>8</v>
      </c>
      <c r="D6" s="61" t="s">
        <v>10</v>
      </c>
      <c r="E6" s="2" t="s">
        <v>7</v>
      </c>
      <c r="F6" s="15">
        <v>0</v>
      </c>
    </row>
    <row r="7" spans="1:6" ht="15">
      <c r="A7" s="123" t="s">
        <v>8</v>
      </c>
      <c r="B7" s="123"/>
      <c r="C7" s="2" t="s">
        <v>8</v>
      </c>
      <c r="D7" s="62" t="s">
        <v>11</v>
      </c>
      <c r="E7" s="2" t="s">
        <v>7</v>
      </c>
      <c r="F7" s="15">
        <v>0</v>
      </c>
    </row>
    <row r="8" spans="1:6" ht="15">
      <c r="A8" s="123" t="s">
        <v>12</v>
      </c>
      <c r="B8" s="123"/>
      <c r="C8" s="2">
        <v>1</v>
      </c>
      <c r="D8" s="62" t="s">
        <v>13</v>
      </c>
      <c r="E8" s="2" t="s">
        <v>7</v>
      </c>
      <c r="F8" s="15">
        <v>460</v>
      </c>
    </row>
    <row r="9" spans="1:6" ht="15">
      <c r="A9" s="123" t="s">
        <v>14</v>
      </c>
      <c r="B9" s="123"/>
      <c r="C9" s="17">
        <v>1</v>
      </c>
      <c r="D9" s="61" t="s">
        <v>15</v>
      </c>
      <c r="E9" s="2" t="s">
        <v>7</v>
      </c>
      <c r="F9" s="15">
        <v>1405</v>
      </c>
    </row>
    <row r="10" spans="1:6" ht="15">
      <c r="A10" s="123" t="s">
        <v>16</v>
      </c>
      <c r="B10" s="123"/>
      <c r="C10" s="2">
        <v>1</v>
      </c>
      <c r="D10" s="63" t="s">
        <v>17</v>
      </c>
      <c r="E10" s="2" t="s">
        <v>7</v>
      </c>
      <c r="F10" s="15">
        <v>1510</v>
      </c>
    </row>
    <row r="11" spans="1:6" ht="15">
      <c r="A11" s="123" t="s">
        <v>18</v>
      </c>
      <c r="B11" s="123"/>
      <c r="C11" s="2">
        <v>1</v>
      </c>
      <c r="D11" s="63" t="s">
        <v>19</v>
      </c>
      <c r="E11" s="2" t="s">
        <v>7</v>
      </c>
      <c r="F11" s="15">
        <v>2150.5</v>
      </c>
    </row>
    <row r="12" spans="1:6" ht="15">
      <c r="A12" s="123" t="s">
        <v>20</v>
      </c>
      <c r="B12" s="123"/>
      <c r="C12" s="2">
        <v>1</v>
      </c>
      <c r="D12" s="63" t="s">
        <v>21</v>
      </c>
      <c r="E12" s="2" t="s">
        <v>7</v>
      </c>
      <c r="F12" s="15">
        <v>7475</v>
      </c>
    </row>
    <row r="13" spans="1:6" ht="15">
      <c r="A13" s="123" t="s">
        <v>22</v>
      </c>
      <c r="B13" s="123"/>
      <c r="C13" s="2">
        <v>1</v>
      </c>
      <c r="D13" s="61" t="s">
        <v>6</v>
      </c>
      <c r="E13" s="2" t="s">
        <v>7</v>
      </c>
      <c r="F13" s="15">
        <v>2460</v>
      </c>
    </row>
    <row r="14" spans="1:6" ht="15">
      <c r="A14" s="123" t="s">
        <v>8</v>
      </c>
      <c r="B14" s="123"/>
      <c r="C14" s="2" t="s">
        <v>8</v>
      </c>
      <c r="D14" s="61" t="s">
        <v>9</v>
      </c>
      <c r="E14" s="2" t="s">
        <v>7</v>
      </c>
      <c r="F14" s="15">
        <v>0</v>
      </c>
    </row>
    <row r="15" spans="1:6" ht="15">
      <c r="A15" s="123" t="s">
        <v>8</v>
      </c>
      <c r="B15" s="123"/>
      <c r="C15" s="2" t="s">
        <v>8</v>
      </c>
      <c r="D15" s="61" t="s">
        <v>10</v>
      </c>
      <c r="E15" s="2" t="s">
        <v>7</v>
      </c>
      <c r="F15" s="15">
        <v>0</v>
      </c>
    </row>
    <row r="16" spans="1:6" ht="15">
      <c r="A16" s="123" t="s">
        <v>8</v>
      </c>
      <c r="B16" s="123"/>
      <c r="C16" s="2" t="s">
        <v>8</v>
      </c>
      <c r="D16" s="62" t="s">
        <v>11</v>
      </c>
      <c r="E16" s="2" t="s">
        <v>7</v>
      </c>
      <c r="F16" s="15">
        <v>0</v>
      </c>
    </row>
    <row r="17" spans="1:6" ht="15">
      <c r="A17" s="123" t="s">
        <v>24</v>
      </c>
      <c r="B17" s="123"/>
      <c r="C17" s="2">
        <v>1</v>
      </c>
      <c r="D17" s="63" t="s">
        <v>13</v>
      </c>
      <c r="E17" s="2" t="s">
        <v>7</v>
      </c>
      <c r="F17" s="15">
        <v>460</v>
      </c>
    </row>
    <row r="18" spans="1:6" ht="15">
      <c r="A18" s="128" t="s">
        <v>25</v>
      </c>
      <c r="B18" s="128"/>
      <c r="C18" s="16">
        <v>1</v>
      </c>
      <c r="D18" s="62" t="s">
        <v>26</v>
      </c>
      <c r="E18" s="16" t="s">
        <v>7</v>
      </c>
      <c r="F18" s="19">
        <v>0</v>
      </c>
    </row>
    <row r="19" spans="1:6" ht="15">
      <c r="A19" s="123" t="s">
        <v>27</v>
      </c>
      <c r="B19" s="123"/>
      <c r="C19" s="2">
        <v>1</v>
      </c>
      <c r="D19" s="63" t="s">
        <v>28</v>
      </c>
      <c r="E19" s="2" t="s">
        <v>7</v>
      </c>
      <c r="F19" s="15">
        <v>2415</v>
      </c>
    </row>
    <row r="20" spans="1:6" ht="15">
      <c r="A20" s="123" t="s">
        <v>29</v>
      </c>
      <c r="B20" s="123"/>
      <c r="C20" s="2">
        <v>1</v>
      </c>
      <c r="D20" s="63" t="s">
        <v>30</v>
      </c>
      <c r="E20" s="2" t="s">
        <v>7</v>
      </c>
      <c r="F20" s="15">
        <v>1840</v>
      </c>
    </row>
    <row r="21" spans="1:6" ht="15">
      <c r="A21" s="123" t="s">
        <v>31</v>
      </c>
      <c r="B21" s="123"/>
      <c r="C21" s="2">
        <v>1</v>
      </c>
      <c r="D21" s="63" t="s">
        <v>32</v>
      </c>
      <c r="E21" s="2" t="s">
        <v>7</v>
      </c>
      <c r="F21" s="15">
        <v>2849.7</v>
      </c>
    </row>
    <row r="22" spans="1:6" ht="15">
      <c r="A22" s="123" t="s">
        <v>33</v>
      </c>
      <c r="B22" s="123"/>
      <c r="C22" s="2">
        <v>1</v>
      </c>
      <c r="D22" s="61" t="s">
        <v>6</v>
      </c>
      <c r="E22" s="2" t="s">
        <v>7</v>
      </c>
      <c r="F22" s="15">
        <v>3090</v>
      </c>
    </row>
    <row r="23" spans="1:6" ht="15">
      <c r="A23" s="123" t="s">
        <v>8</v>
      </c>
      <c r="B23" s="123"/>
      <c r="C23" s="2" t="s">
        <v>8</v>
      </c>
      <c r="D23" s="61" t="s">
        <v>9</v>
      </c>
      <c r="E23" s="2" t="s">
        <v>7</v>
      </c>
      <c r="F23" s="15">
        <v>0</v>
      </c>
    </row>
    <row r="24" spans="1:6" ht="15">
      <c r="A24" s="123" t="s">
        <v>8</v>
      </c>
      <c r="B24" s="123"/>
      <c r="C24" s="2" t="s">
        <v>8</v>
      </c>
      <c r="D24" s="61" t="s">
        <v>10</v>
      </c>
      <c r="E24" s="2" t="s">
        <v>7</v>
      </c>
      <c r="F24" s="15">
        <v>0</v>
      </c>
    </row>
    <row r="25" spans="1:6" ht="15">
      <c r="A25" s="123" t="s">
        <v>8</v>
      </c>
      <c r="B25" s="123"/>
      <c r="C25" s="2" t="s">
        <v>8</v>
      </c>
      <c r="D25" s="62" t="s">
        <v>11</v>
      </c>
      <c r="E25" s="2" t="s">
        <v>7</v>
      </c>
      <c r="F25" s="15">
        <v>0</v>
      </c>
    </row>
    <row r="26" spans="1:6" ht="15">
      <c r="A26" s="123" t="s">
        <v>34</v>
      </c>
      <c r="B26" s="123"/>
      <c r="C26" s="2">
        <v>1</v>
      </c>
      <c r="D26" s="63" t="s">
        <v>13</v>
      </c>
      <c r="E26" s="2" t="s">
        <v>7</v>
      </c>
      <c r="F26" s="15">
        <v>460</v>
      </c>
    </row>
    <row r="27" spans="1:6" ht="15">
      <c r="A27" s="123" t="s">
        <v>35</v>
      </c>
      <c r="B27" s="123"/>
      <c r="C27" s="18">
        <v>1</v>
      </c>
      <c r="D27" s="63" t="s">
        <v>36</v>
      </c>
      <c r="E27" s="2" t="s">
        <v>7</v>
      </c>
      <c r="F27" s="15">
        <v>1110</v>
      </c>
    </row>
    <row r="28" spans="1:6" ht="15">
      <c r="A28" s="123" t="s">
        <v>37</v>
      </c>
      <c r="B28" s="123"/>
      <c r="C28" s="2">
        <v>1</v>
      </c>
      <c r="D28" s="63" t="s">
        <v>38</v>
      </c>
      <c r="E28" s="2" t="s">
        <v>7</v>
      </c>
      <c r="F28" s="15">
        <v>1800</v>
      </c>
    </row>
    <row r="29" spans="1:6" ht="15">
      <c r="A29" s="123" t="s">
        <v>39</v>
      </c>
      <c r="B29" s="123"/>
      <c r="C29" s="2">
        <v>1</v>
      </c>
      <c r="D29" s="63" t="s">
        <v>40</v>
      </c>
      <c r="E29" s="2" t="s">
        <v>7</v>
      </c>
      <c r="F29" s="15">
        <v>560</v>
      </c>
    </row>
    <row r="30" spans="1:6" ht="15">
      <c r="A30" s="126" t="s">
        <v>23</v>
      </c>
      <c r="B30" s="126"/>
      <c r="C30" s="2">
        <v>1</v>
      </c>
      <c r="D30" s="63" t="s">
        <v>40</v>
      </c>
      <c r="E30" s="2" t="s">
        <v>7</v>
      </c>
      <c r="F30" s="15">
        <v>560</v>
      </c>
    </row>
    <row r="31" spans="1:6" ht="15">
      <c r="A31" s="123" t="s">
        <v>41</v>
      </c>
      <c r="B31" s="123"/>
      <c r="C31" s="2">
        <v>1</v>
      </c>
      <c r="D31" s="63" t="s">
        <v>42</v>
      </c>
      <c r="E31" s="2" t="s">
        <v>7</v>
      </c>
      <c r="F31" s="15">
        <v>171.35</v>
      </c>
    </row>
    <row r="32" spans="1:6" ht="15">
      <c r="A32" s="123" t="s">
        <v>43</v>
      </c>
      <c r="B32" s="123"/>
      <c r="C32" s="2">
        <v>1</v>
      </c>
      <c r="D32" s="63" t="s">
        <v>13</v>
      </c>
      <c r="E32" s="2" t="s">
        <v>7</v>
      </c>
      <c r="F32" s="15">
        <v>460</v>
      </c>
    </row>
    <row r="33" spans="1:6" ht="15">
      <c r="A33" s="126" t="s">
        <v>23</v>
      </c>
      <c r="B33" s="126"/>
      <c r="C33" s="2">
        <v>1</v>
      </c>
      <c r="D33" s="63" t="s">
        <v>44</v>
      </c>
      <c r="E33" s="2" t="s">
        <v>7</v>
      </c>
      <c r="F33" s="15">
        <v>1035</v>
      </c>
    </row>
    <row r="34" spans="1:6" ht="15">
      <c r="A34" s="123" t="s">
        <v>45</v>
      </c>
      <c r="B34" s="123"/>
      <c r="C34" s="2">
        <v>1</v>
      </c>
      <c r="D34" s="63" t="s">
        <v>46</v>
      </c>
      <c r="E34" s="2" t="s">
        <v>7</v>
      </c>
      <c r="F34" s="15">
        <v>260</v>
      </c>
    </row>
    <row r="35" spans="1:6" ht="15">
      <c r="A35" s="123" t="s">
        <v>47</v>
      </c>
      <c r="B35" s="123"/>
      <c r="C35" s="2">
        <v>1</v>
      </c>
      <c r="D35" s="63" t="s">
        <v>48</v>
      </c>
      <c r="E35" s="2" t="s">
        <v>7</v>
      </c>
      <c r="F35" s="15">
        <v>212.75</v>
      </c>
    </row>
    <row r="36" spans="1:6" ht="15">
      <c r="A36" s="123" t="s">
        <v>49</v>
      </c>
      <c r="B36" s="123"/>
      <c r="C36" s="2">
        <v>1</v>
      </c>
      <c r="D36" s="63" t="s">
        <v>50</v>
      </c>
      <c r="E36" s="2" t="s">
        <v>7</v>
      </c>
      <c r="F36" s="15">
        <v>3250</v>
      </c>
    </row>
    <row r="37" spans="1:6" ht="15">
      <c r="A37" s="123" t="s">
        <v>51</v>
      </c>
      <c r="B37" s="123"/>
      <c r="C37" s="2">
        <v>1</v>
      </c>
      <c r="D37" s="63" t="s">
        <v>52</v>
      </c>
      <c r="E37" s="2" t="s">
        <v>7</v>
      </c>
      <c r="F37" s="15">
        <v>1990</v>
      </c>
    </row>
    <row r="38" spans="1:6" ht="15">
      <c r="A38" s="123" t="s">
        <v>53</v>
      </c>
      <c r="B38" s="123"/>
      <c r="C38" s="2">
        <v>1</v>
      </c>
      <c r="D38" s="63" t="s">
        <v>54</v>
      </c>
      <c r="E38" s="2" t="s">
        <v>7</v>
      </c>
      <c r="F38" s="15">
        <v>750</v>
      </c>
    </row>
    <row r="39" spans="1:6" ht="15">
      <c r="A39" s="129" t="s">
        <v>23</v>
      </c>
      <c r="B39" s="129"/>
      <c r="C39" s="2">
        <v>1</v>
      </c>
      <c r="D39" s="63" t="s">
        <v>55</v>
      </c>
      <c r="E39" s="2" t="s">
        <v>7</v>
      </c>
      <c r="F39" s="15">
        <v>2900</v>
      </c>
    </row>
    <row r="40" spans="1:6" ht="15">
      <c r="A40" s="129" t="s">
        <v>23</v>
      </c>
      <c r="B40" s="129"/>
      <c r="C40" s="18">
        <v>15</v>
      </c>
      <c r="D40" s="63" t="s">
        <v>56</v>
      </c>
      <c r="E40" s="2" t="s">
        <v>7</v>
      </c>
      <c r="F40" s="20">
        <v>0</v>
      </c>
    </row>
    <row r="41" spans="1:6" ht="15">
      <c r="A41" s="123" t="s">
        <v>57</v>
      </c>
      <c r="B41" s="123"/>
      <c r="C41" s="18">
        <v>13</v>
      </c>
      <c r="D41" s="63" t="s">
        <v>56</v>
      </c>
      <c r="E41" s="2" t="s">
        <v>7</v>
      </c>
      <c r="F41" s="21">
        <v>0</v>
      </c>
    </row>
    <row r="42" spans="1:6" ht="15">
      <c r="A42" s="128" t="s">
        <v>23</v>
      </c>
      <c r="B42" s="128"/>
      <c r="C42" s="2">
        <v>1</v>
      </c>
      <c r="D42" s="63" t="s">
        <v>42</v>
      </c>
      <c r="E42" s="2" t="s">
        <v>7</v>
      </c>
      <c r="F42" s="15">
        <v>171.35</v>
      </c>
    </row>
    <row r="43" spans="1:6" ht="15">
      <c r="A43" s="128" t="s">
        <v>58</v>
      </c>
      <c r="B43" s="128"/>
      <c r="C43" s="16">
        <v>1</v>
      </c>
      <c r="D43" s="62" t="s">
        <v>59</v>
      </c>
      <c r="E43" s="16" t="s">
        <v>7</v>
      </c>
      <c r="F43" s="19">
        <v>939.5</v>
      </c>
    </row>
    <row r="44" spans="1:6" ht="15">
      <c r="A44" s="123" t="s">
        <v>60</v>
      </c>
      <c r="B44" s="123"/>
      <c r="C44" s="2">
        <v>1</v>
      </c>
      <c r="D44" s="63" t="s">
        <v>61</v>
      </c>
      <c r="E44" s="2" t="s">
        <v>7</v>
      </c>
      <c r="F44" s="15">
        <v>3000</v>
      </c>
    </row>
    <row r="45" spans="1:6" ht="15">
      <c r="A45" s="123" t="s">
        <v>62</v>
      </c>
      <c r="B45" s="123"/>
      <c r="C45" s="2">
        <v>1</v>
      </c>
      <c r="D45" s="63" t="s">
        <v>63</v>
      </c>
      <c r="E45" s="2" t="s">
        <v>7</v>
      </c>
      <c r="F45" s="15">
        <v>5800</v>
      </c>
    </row>
    <row r="46" spans="1:6" ht="15">
      <c r="A46" s="123" t="s">
        <v>64</v>
      </c>
      <c r="B46" s="123"/>
      <c r="C46" s="2">
        <v>1</v>
      </c>
      <c r="D46" s="63" t="s">
        <v>44</v>
      </c>
      <c r="E46" s="2" t="s">
        <v>7</v>
      </c>
      <c r="F46" s="15">
        <v>1035</v>
      </c>
    </row>
    <row r="47" spans="1:6" ht="15">
      <c r="A47" s="123" t="s">
        <v>23</v>
      </c>
      <c r="B47" s="123"/>
      <c r="C47" s="2">
        <v>1</v>
      </c>
      <c r="D47" s="63" t="s">
        <v>46</v>
      </c>
      <c r="E47" s="2" t="s">
        <v>7</v>
      </c>
      <c r="F47" s="15">
        <v>260</v>
      </c>
    </row>
    <row r="48" spans="1:6" ht="15">
      <c r="A48" s="123" t="s">
        <v>65</v>
      </c>
      <c r="B48" s="123"/>
      <c r="C48" s="2">
        <v>1</v>
      </c>
      <c r="D48" s="63" t="s">
        <v>66</v>
      </c>
      <c r="E48" s="2" t="s">
        <v>7</v>
      </c>
      <c r="F48" s="15">
        <v>1100</v>
      </c>
    </row>
    <row r="49" spans="1:6" ht="15">
      <c r="A49" s="123" t="s">
        <v>67</v>
      </c>
      <c r="B49" s="123"/>
      <c r="C49" s="2">
        <v>1</v>
      </c>
      <c r="D49" s="63" t="s">
        <v>42</v>
      </c>
      <c r="E49" s="2" t="s">
        <v>7</v>
      </c>
      <c r="F49" s="15">
        <v>171.35</v>
      </c>
    </row>
    <row r="50" spans="1:6" ht="15">
      <c r="A50" s="123" t="s">
        <v>68</v>
      </c>
      <c r="B50" s="123"/>
      <c r="C50" s="2">
        <v>1</v>
      </c>
      <c r="D50" s="63" t="s">
        <v>36</v>
      </c>
      <c r="E50" s="2" t="s">
        <v>7</v>
      </c>
      <c r="F50" s="15">
        <v>1110</v>
      </c>
    </row>
    <row r="51" spans="1:6" ht="15">
      <c r="A51" s="123" t="s">
        <v>69</v>
      </c>
      <c r="B51" s="123"/>
      <c r="C51" s="2">
        <v>1</v>
      </c>
      <c r="D51" s="63" t="s">
        <v>44</v>
      </c>
      <c r="E51" s="2" t="s">
        <v>7</v>
      </c>
      <c r="F51" s="15">
        <v>1035</v>
      </c>
    </row>
    <row r="52" spans="1:6" ht="15">
      <c r="A52" s="123" t="s">
        <v>23</v>
      </c>
      <c r="B52" s="123"/>
      <c r="C52" s="2">
        <v>1</v>
      </c>
      <c r="D52" s="63" t="s">
        <v>46</v>
      </c>
      <c r="E52" s="2" t="s">
        <v>7</v>
      </c>
      <c r="F52" s="15">
        <v>260</v>
      </c>
    </row>
    <row r="53" spans="1:6" ht="15">
      <c r="A53" s="123" t="s">
        <v>70</v>
      </c>
      <c r="B53" s="123"/>
      <c r="C53" s="2">
        <v>1</v>
      </c>
      <c r="D53" s="63" t="s">
        <v>48</v>
      </c>
      <c r="E53" s="2" t="s">
        <v>7</v>
      </c>
      <c r="F53" s="15">
        <v>212.75</v>
      </c>
    </row>
    <row r="54" spans="1:6" ht="15">
      <c r="A54" s="123" t="s">
        <v>23</v>
      </c>
      <c r="B54" s="123"/>
      <c r="C54" s="2">
        <v>1</v>
      </c>
      <c r="D54" s="63" t="s">
        <v>46</v>
      </c>
      <c r="E54" s="2" t="s">
        <v>7</v>
      </c>
      <c r="F54" s="15">
        <v>260</v>
      </c>
    </row>
    <row r="55" spans="1:6" ht="15">
      <c r="A55" s="123" t="s">
        <v>71</v>
      </c>
      <c r="B55" s="123"/>
      <c r="C55" s="2">
        <v>1</v>
      </c>
      <c r="D55" s="63" t="s">
        <v>44</v>
      </c>
      <c r="E55" s="2" t="s">
        <v>7</v>
      </c>
      <c r="F55" s="15">
        <v>1035</v>
      </c>
    </row>
    <row r="56" spans="1:6" ht="15">
      <c r="A56" s="123" t="s">
        <v>72</v>
      </c>
      <c r="B56" s="123"/>
      <c r="C56" s="2">
        <v>1</v>
      </c>
      <c r="D56" s="63" t="s">
        <v>44</v>
      </c>
      <c r="E56" s="2" t="s">
        <v>7</v>
      </c>
      <c r="F56" s="15">
        <v>1035</v>
      </c>
    </row>
    <row r="57" spans="1:6" ht="15">
      <c r="A57" s="123" t="s">
        <v>23</v>
      </c>
      <c r="B57" s="123"/>
      <c r="C57" s="2">
        <v>1</v>
      </c>
      <c r="D57" s="63" t="s">
        <v>48</v>
      </c>
      <c r="E57" s="2" t="s">
        <v>7</v>
      </c>
      <c r="F57" s="15">
        <v>212.75</v>
      </c>
    </row>
    <row r="58" spans="1:6" ht="15">
      <c r="A58" s="123" t="s">
        <v>23</v>
      </c>
      <c r="B58" s="123"/>
      <c r="C58" s="2">
        <v>1</v>
      </c>
      <c r="D58" s="63" t="s">
        <v>46</v>
      </c>
      <c r="E58" s="2" t="s">
        <v>7</v>
      </c>
      <c r="F58" s="15">
        <v>260</v>
      </c>
    </row>
    <row r="59" spans="1:6" ht="15">
      <c r="A59" s="123" t="s">
        <v>73</v>
      </c>
      <c r="B59" s="123"/>
      <c r="C59" s="2">
        <v>1</v>
      </c>
      <c r="D59" s="63" t="s">
        <v>74</v>
      </c>
      <c r="E59" s="2" t="s">
        <v>7</v>
      </c>
      <c r="F59" s="15">
        <v>34025</v>
      </c>
    </row>
    <row r="60" spans="1:6" ht="15">
      <c r="A60" s="123" t="s">
        <v>75</v>
      </c>
      <c r="B60" s="123"/>
      <c r="C60" s="2">
        <v>1</v>
      </c>
      <c r="D60" s="63" t="s">
        <v>46</v>
      </c>
      <c r="E60" s="2" t="s">
        <v>7</v>
      </c>
      <c r="F60" s="15">
        <v>260</v>
      </c>
    </row>
    <row r="61" spans="1:6" ht="15">
      <c r="A61" s="123" t="s">
        <v>23</v>
      </c>
      <c r="B61" s="123"/>
      <c r="C61" s="2">
        <v>1</v>
      </c>
      <c r="D61" s="63" t="s">
        <v>42</v>
      </c>
      <c r="E61" s="2" t="s">
        <v>7</v>
      </c>
      <c r="F61" s="15">
        <v>171.35</v>
      </c>
    </row>
    <row r="62" spans="1:6" ht="15">
      <c r="A62" s="123" t="s">
        <v>76</v>
      </c>
      <c r="B62" s="123"/>
      <c r="C62" s="2">
        <v>1</v>
      </c>
      <c r="D62" s="63" t="s">
        <v>44</v>
      </c>
      <c r="E62" s="2" t="s">
        <v>7</v>
      </c>
      <c r="F62" s="15">
        <v>1035</v>
      </c>
    </row>
    <row r="63" spans="1:6" ht="15">
      <c r="A63" s="123" t="s">
        <v>77</v>
      </c>
      <c r="B63" s="123"/>
      <c r="C63" s="2">
        <v>1</v>
      </c>
      <c r="D63" s="63" t="s">
        <v>78</v>
      </c>
      <c r="E63" s="2" t="s">
        <v>7</v>
      </c>
      <c r="F63" s="15">
        <v>10000</v>
      </c>
    </row>
    <row r="64" spans="1:6" ht="15">
      <c r="A64" s="123" t="s">
        <v>79</v>
      </c>
      <c r="B64" s="123"/>
      <c r="C64" s="2">
        <v>1</v>
      </c>
      <c r="D64" s="63" t="s">
        <v>44</v>
      </c>
      <c r="E64" s="2" t="s">
        <v>7</v>
      </c>
      <c r="F64" s="15">
        <v>1035</v>
      </c>
    </row>
    <row r="65" spans="1:6" ht="15">
      <c r="A65" s="123" t="s">
        <v>23</v>
      </c>
      <c r="B65" s="123"/>
      <c r="C65" s="2">
        <v>1</v>
      </c>
      <c r="D65" s="63" t="s">
        <v>46</v>
      </c>
      <c r="E65" s="2" t="s">
        <v>7</v>
      </c>
      <c r="F65" s="15">
        <v>260</v>
      </c>
    </row>
    <row r="66" spans="1:6" ht="15">
      <c r="A66" s="123" t="s">
        <v>80</v>
      </c>
      <c r="B66" s="123"/>
      <c r="C66" s="2">
        <v>1</v>
      </c>
      <c r="D66" s="63" t="s">
        <v>48</v>
      </c>
      <c r="E66" s="2" t="s">
        <v>7</v>
      </c>
      <c r="F66" s="15">
        <v>212.75</v>
      </c>
    </row>
    <row r="67" spans="1:6" ht="15">
      <c r="A67" s="127" t="s">
        <v>81</v>
      </c>
      <c r="B67" s="127"/>
      <c r="C67" s="2">
        <v>1</v>
      </c>
      <c r="D67" s="63" t="s">
        <v>82</v>
      </c>
      <c r="E67" s="2" t="s">
        <v>7</v>
      </c>
      <c r="F67" s="15">
        <v>910.8</v>
      </c>
    </row>
    <row r="68" spans="1:6" ht="15">
      <c r="A68" s="123" t="s">
        <v>83</v>
      </c>
      <c r="B68" s="123"/>
      <c r="C68" s="2">
        <v>1</v>
      </c>
      <c r="D68" s="63" t="s">
        <v>84</v>
      </c>
      <c r="E68" s="2" t="s">
        <v>7</v>
      </c>
      <c r="F68" s="15">
        <v>920</v>
      </c>
    </row>
    <row r="69" spans="1:6" ht="15">
      <c r="A69" s="123" t="s">
        <v>85</v>
      </c>
      <c r="B69" s="123"/>
      <c r="C69" s="2">
        <v>1</v>
      </c>
      <c r="D69" s="63" t="s">
        <v>13</v>
      </c>
      <c r="E69" s="2" t="s">
        <v>7</v>
      </c>
      <c r="F69" s="15">
        <v>460</v>
      </c>
    </row>
    <row r="70" spans="1:6" ht="15">
      <c r="A70" s="123" t="s">
        <v>86</v>
      </c>
      <c r="B70" s="123"/>
      <c r="C70" s="2">
        <v>1</v>
      </c>
      <c r="D70" s="63" t="s">
        <v>87</v>
      </c>
      <c r="E70" s="2" t="s">
        <v>7</v>
      </c>
      <c r="F70" s="15">
        <v>2070</v>
      </c>
    </row>
    <row r="71" spans="1:6" ht="15">
      <c r="A71" s="123" t="s">
        <v>88</v>
      </c>
      <c r="B71" s="123"/>
      <c r="C71" s="2">
        <v>1</v>
      </c>
      <c r="D71" s="63" t="s">
        <v>42</v>
      </c>
      <c r="E71" s="2" t="s">
        <v>7</v>
      </c>
      <c r="F71" s="15">
        <v>171.35</v>
      </c>
    </row>
    <row r="72" spans="1:6" ht="15">
      <c r="A72" s="123" t="s">
        <v>89</v>
      </c>
      <c r="B72" s="123"/>
      <c r="C72" s="2">
        <v>1</v>
      </c>
      <c r="D72" s="63" t="s">
        <v>44</v>
      </c>
      <c r="E72" s="2" t="s">
        <v>7</v>
      </c>
      <c r="F72" s="15">
        <v>1035</v>
      </c>
    </row>
    <row r="73" spans="1:6" ht="15">
      <c r="A73" s="123" t="s">
        <v>23</v>
      </c>
      <c r="B73" s="123"/>
      <c r="C73" s="2">
        <v>1</v>
      </c>
      <c r="D73" s="63" t="s">
        <v>46</v>
      </c>
      <c r="E73" s="2" t="s">
        <v>7</v>
      </c>
      <c r="F73" s="15">
        <v>260</v>
      </c>
    </row>
    <row r="74" spans="1:6" ht="15">
      <c r="A74" s="123" t="s">
        <v>90</v>
      </c>
      <c r="B74" s="123"/>
      <c r="C74" s="2">
        <v>1</v>
      </c>
      <c r="D74" s="63" t="s">
        <v>48</v>
      </c>
      <c r="E74" s="2" t="s">
        <v>7</v>
      </c>
      <c r="F74" s="15">
        <v>212.75</v>
      </c>
    </row>
    <row r="75" spans="1:6" ht="15">
      <c r="A75" s="123" t="s">
        <v>23</v>
      </c>
      <c r="B75" s="123"/>
      <c r="C75" s="2">
        <v>1</v>
      </c>
      <c r="D75" s="63" t="s">
        <v>46</v>
      </c>
      <c r="E75" s="2" t="s">
        <v>7</v>
      </c>
      <c r="F75" s="15">
        <v>260</v>
      </c>
    </row>
    <row r="76" spans="1:6" ht="15">
      <c r="A76" s="123" t="s">
        <v>91</v>
      </c>
      <c r="B76" s="123"/>
      <c r="C76" s="2">
        <v>1</v>
      </c>
      <c r="D76" s="63" t="s">
        <v>44</v>
      </c>
      <c r="E76" s="2" t="s">
        <v>7</v>
      </c>
      <c r="F76" s="15">
        <v>1035</v>
      </c>
    </row>
    <row r="77" spans="1:6" ht="15">
      <c r="A77" s="123" t="s">
        <v>92</v>
      </c>
      <c r="B77" s="123"/>
      <c r="C77" s="2">
        <v>1</v>
      </c>
      <c r="D77" s="63" t="s">
        <v>44</v>
      </c>
      <c r="E77" s="2" t="s">
        <v>7</v>
      </c>
      <c r="F77" s="15">
        <v>1035</v>
      </c>
    </row>
    <row r="78" spans="1:6" ht="15">
      <c r="A78" s="123" t="s">
        <v>93</v>
      </c>
      <c r="B78" s="123"/>
      <c r="C78" s="2">
        <v>1</v>
      </c>
      <c r="D78" s="63" t="s">
        <v>46</v>
      </c>
      <c r="E78" s="2" t="s">
        <v>7</v>
      </c>
      <c r="F78" s="15">
        <v>260</v>
      </c>
    </row>
    <row r="79" spans="1:6" ht="15">
      <c r="A79" s="123" t="s">
        <v>94</v>
      </c>
      <c r="B79" s="123"/>
      <c r="C79" s="2">
        <v>32</v>
      </c>
      <c r="D79" s="63" t="s">
        <v>95</v>
      </c>
      <c r="E79" s="2" t="s">
        <v>7</v>
      </c>
      <c r="F79" s="15">
        <v>8827.23</v>
      </c>
    </row>
    <row r="80" spans="1:6" ht="15">
      <c r="A80" s="123" t="s">
        <v>96</v>
      </c>
      <c r="B80" s="123"/>
      <c r="C80" s="2">
        <v>1</v>
      </c>
      <c r="D80" s="63" t="s">
        <v>48</v>
      </c>
      <c r="E80" s="2" t="s">
        <v>7</v>
      </c>
      <c r="F80" s="15">
        <v>212.75</v>
      </c>
    </row>
    <row r="81" spans="1:6" ht="15">
      <c r="A81" s="123" t="s">
        <v>97</v>
      </c>
      <c r="B81" s="123"/>
      <c r="C81" s="2">
        <v>1</v>
      </c>
      <c r="D81" s="63" t="s">
        <v>13</v>
      </c>
      <c r="E81" s="2" t="s">
        <v>7</v>
      </c>
      <c r="F81" s="15">
        <v>460</v>
      </c>
    </row>
    <row r="82" spans="1:6" ht="15">
      <c r="A82" s="123" t="s">
        <v>98</v>
      </c>
      <c r="B82" s="123"/>
      <c r="C82" s="2">
        <v>1</v>
      </c>
      <c r="D82" s="63" t="s">
        <v>44</v>
      </c>
      <c r="E82" s="2" t="s">
        <v>7</v>
      </c>
      <c r="F82" s="15">
        <v>1035</v>
      </c>
    </row>
    <row r="83" spans="1:6" ht="15">
      <c r="A83" s="123" t="s">
        <v>23</v>
      </c>
      <c r="B83" s="123"/>
      <c r="C83" s="2">
        <v>1</v>
      </c>
      <c r="D83" s="63" t="s">
        <v>46</v>
      </c>
      <c r="E83" s="2" t="s">
        <v>7</v>
      </c>
      <c r="F83" s="15">
        <v>260</v>
      </c>
    </row>
    <row r="84" spans="1:6" ht="15">
      <c r="A84" s="123" t="s">
        <v>99</v>
      </c>
      <c r="B84" s="123"/>
      <c r="C84" s="2">
        <v>1</v>
      </c>
      <c r="D84" s="63" t="s">
        <v>100</v>
      </c>
      <c r="E84" s="2" t="s">
        <v>7</v>
      </c>
      <c r="F84" s="15">
        <v>1039.73</v>
      </c>
    </row>
    <row r="85" spans="1:6" ht="15">
      <c r="A85" s="123" t="s">
        <v>101</v>
      </c>
      <c r="B85" s="123"/>
      <c r="C85" s="2">
        <v>1</v>
      </c>
      <c r="D85" s="63" t="s">
        <v>100</v>
      </c>
      <c r="E85" s="2" t="s">
        <v>7</v>
      </c>
      <c r="F85" s="15">
        <v>1039.73</v>
      </c>
    </row>
    <row r="86" spans="1:6" ht="15">
      <c r="A86" s="123" t="s">
        <v>102</v>
      </c>
      <c r="B86" s="123"/>
      <c r="C86" s="2">
        <v>1</v>
      </c>
      <c r="D86" s="63" t="s">
        <v>100</v>
      </c>
      <c r="E86" s="2" t="s">
        <v>7</v>
      </c>
      <c r="F86" s="15">
        <v>1039.73</v>
      </c>
    </row>
    <row r="87" spans="1:6" ht="15">
      <c r="A87" s="126" t="s">
        <v>23</v>
      </c>
      <c r="B87" s="126"/>
      <c r="C87" s="2">
        <v>4</v>
      </c>
      <c r="D87" s="5" t="s">
        <v>103</v>
      </c>
      <c r="E87" s="2" t="s">
        <v>7</v>
      </c>
      <c r="F87" s="22">
        <v>0</v>
      </c>
    </row>
    <row r="88" spans="1:6" ht="15">
      <c r="A88" s="123" t="s">
        <v>23</v>
      </c>
      <c r="B88" s="123"/>
      <c r="C88" s="17">
        <v>32</v>
      </c>
      <c r="D88" s="5" t="s">
        <v>103</v>
      </c>
      <c r="E88" s="2" t="s">
        <v>7</v>
      </c>
      <c r="F88" s="23">
        <v>0</v>
      </c>
    </row>
    <row r="89" spans="1:6" ht="15">
      <c r="A89" s="123" t="s">
        <v>104</v>
      </c>
      <c r="B89" s="123"/>
      <c r="C89" s="17">
        <v>2</v>
      </c>
      <c r="D89" s="5" t="s">
        <v>105</v>
      </c>
      <c r="E89" s="2" t="s">
        <v>7</v>
      </c>
      <c r="F89" s="23">
        <v>1890.64</v>
      </c>
    </row>
    <row r="90" spans="1:6" ht="15">
      <c r="A90" s="126" t="s">
        <v>23</v>
      </c>
      <c r="B90" s="126"/>
      <c r="C90" s="17">
        <v>2</v>
      </c>
      <c r="D90" s="5" t="s">
        <v>106</v>
      </c>
      <c r="E90" s="2" t="s">
        <v>7</v>
      </c>
      <c r="F90" s="23">
        <v>0</v>
      </c>
    </row>
    <row r="91" spans="1:6" ht="15">
      <c r="A91" s="123" t="s">
        <v>107</v>
      </c>
      <c r="B91" s="123"/>
      <c r="C91" s="17">
        <v>1</v>
      </c>
      <c r="D91" s="5" t="s">
        <v>108</v>
      </c>
      <c r="E91" s="2" t="s">
        <v>7</v>
      </c>
      <c r="F91" s="23">
        <v>299</v>
      </c>
    </row>
    <row r="92" spans="1:6" ht="15">
      <c r="A92" s="5" t="s">
        <v>109</v>
      </c>
      <c r="B92" s="5"/>
      <c r="C92" s="17">
        <v>1</v>
      </c>
      <c r="D92" s="5" t="s">
        <v>110</v>
      </c>
      <c r="E92" s="2" t="s">
        <v>7</v>
      </c>
      <c r="F92" s="23">
        <v>287.99</v>
      </c>
    </row>
    <row r="93" spans="1:6" ht="15">
      <c r="A93" s="5" t="s">
        <v>111</v>
      </c>
      <c r="B93" s="5"/>
      <c r="C93" s="17">
        <v>2</v>
      </c>
      <c r="D93" s="5" t="s">
        <v>112</v>
      </c>
      <c r="E93" s="2" t="s">
        <v>7</v>
      </c>
      <c r="F93" s="23">
        <f>3328.1/2</f>
        <v>1664.05</v>
      </c>
    </row>
    <row r="94" spans="1:6" ht="15">
      <c r="A94" s="5" t="s">
        <v>113</v>
      </c>
      <c r="B94" s="5"/>
      <c r="C94" s="17"/>
      <c r="D94" s="5" t="s">
        <v>112</v>
      </c>
      <c r="E94" s="2" t="s">
        <v>7</v>
      </c>
      <c r="F94" s="23">
        <f>3328.1/2</f>
        <v>1664.05</v>
      </c>
    </row>
    <row r="95" spans="1:6" ht="15">
      <c r="A95" s="5" t="s">
        <v>114</v>
      </c>
      <c r="B95" s="5"/>
      <c r="C95" s="24">
        <v>1</v>
      </c>
      <c r="D95" s="64" t="s">
        <v>115</v>
      </c>
      <c r="E95" s="16" t="s">
        <v>7</v>
      </c>
      <c r="F95" s="25">
        <v>2001</v>
      </c>
    </row>
    <row r="96" spans="1:6" ht="14.25" customHeight="1">
      <c r="A96" s="5" t="s">
        <v>116</v>
      </c>
      <c r="B96" s="5"/>
      <c r="C96" s="17">
        <v>8</v>
      </c>
      <c r="D96" s="5" t="s">
        <v>117</v>
      </c>
      <c r="E96" s="16" t="s">
        <v>7</v>
      </c>
      <c r="F96" s="23">
        <v>10672</v>
      </c>
    </row>
    <row r="97" spans="1:6" ht="15">
      <c r="A97" s="5" t="s">
        <v>118</v>
      </c>
      <c r="B97" s="5"/>
      <c r="C97" s="17">
        <v>2</v>
      </c>
      <c r="D97" s="5" t="s">
        <v>119</v>
      </c>
      <c r="E97" s="2" t="s">
        <v>7</v>
      </c>
      <c r="F97" s="23">
        <f>1339.14*1.15/2</f>
        <v>770.0055</v>
      </c>
    </row>
    <row r="98" spans="1:6" ht="15">
      <c r="A98" s="5" t="s">
        <v>120</v>
      </c>
      <c r="B98" s="5"/>
      <c r="C98" s="17"/>
      <c r="D98" s="5" t="s">
        <v>121</v>
      </c>
      <c r="E98" s="2" t="s">
        <v>7</v>
      </c>
      <c r="F98" s="23">
        <f>1339.14*1.15/2</f>
        <v>770.0055</v>
      </c>
    </row>
    <row r="99" spans="1:6" ht="15">
      <c r="A99" s="5" t="s">
        <v>122</v>
      </c>
      <c r="B99" s="5"/>
      <c r="C99" s="17">
        <v>4</v>
      </c>
      <c r="D99" s="5" t="s">
        <v>123</v>
      </c>
      <c r="E99" s="2" t="s">
        <v>7</v>
      </c>
      <c r="F99" s="23">
        <f>12120*1.15/4</f>
        <v>3484.4999999999995</v>
      </c>
    </row>
    <row r="100" spans="1:6" ht="15">
      <c r="A100" s="5" t="s">
        <v>124</v>
      </c>
      <c r="B100" s="5"/>
      <c r="C100" s="17"/>
      <c r="D100" s="5" t="s">
        <v>123</v>
      </c>
      <c r="E100" s="2" t="s">
        <v>7</v>
      </c>
      <c r="F100" s="23">
        <f>12120*1.15/4</f>
        <v>3484.4999999999995</v>
      </c>
    </row>
    <row r="101" spans="1:6" ht="15">
      <c r="A101" s="5" t="s">
        <v>125</v>
      </c>
      <c r="B101" s="5"/>
      <c r="C101" s="17"/>
      <c r="D101" s="5" t="s">
        <v>123</v>
      </c>
      <c r="E101" s="2" t="s">
        <v>7</v>
      </c>
      <c r="F101" s="23">
        <f>12120*1.15/4</f>
        <v>3484.4999999999995</v>
      </c>
    </row>
    <row r="102" spans="1:6" ht="15">
      <c r="A102" s="5" t="s">
        <v>126</v>
      </c>
      <c r="B102" s="5"/>
      <c r="C102" s="17"/>
      <c r="D102" s="5" t="s">
        <v>123</v>
      </c>
      <c r="E102" s="2" t="s">
        <v>7</v>
      </c>
      <c r="F102" s="23">
        <f>12120*1.15/4</f>
        <v>3484.4999999999995</v>
      </c>
    </row>
    <row r="103" spans="1:6" ht="15">
      <c r="A103" s="5" t="s">
        <v>127</v>
      </c>
      <c r="B103" s="5"/>
      <c r="C103" s="17">
        <v>4</v>
      </c>
      <c r="D103" s="5" t="s">
        <v>128</v>
      </c>
      <c r="E103" s="2" t="s">
        <v>7</v>
      </c>
      <c r="F103" s="23">
        <f>1840*1.15/4</f>
        <v>529</v>
      </c>
    </row>
    <row r="104" spans="1:6" ht="15">
      <c r="A104" s="5" t="s">
        <v>129</v>
      </c>
      <c r="B104" s="5"/>
      <c r="C104" s="17"/>
      <c r="D104" s="5" t="s">
        <v>128</v>
      </c>
      <c r="E104" s="2" t="s">
        <v>7</v>
      </c>
      <c r="F104" s="23">
        <f>1840*1.15/4</f>
        <v>529</v>
      </c>
    </row>
    <row r="105" spans="1:6" ht="15">
      <c r="A105" s="5" t="s">
        <v>130</v>
      </c>
      <c r="B105" s="5"/>
      <c r="C105" s="17"/>
      <c r="D105" s="5" t="s">
        <v>128</v>
      </c>
      <c r="E105" s="2" t="s">
        <v>7</v>
      </c>
      <c r="F105" s="23">
        <f>1840*1.15/4</f>
        <v>529</v>
      </c>
    </row>
    <row r="106" spans="1:6" ht="15">
      <c r="A106" s="5" t="s">
        <v>131</v>
      </c>
      <c r="B106" s="5"/>
      <c r="C106" s="17"/>
      <c r="D106" s="5" t="s">
        <v>128</v>
      </c>
      <c r="E106" s="2" t="s">
        <v>7</v>
      </c>
      <c r="F106" s="23">
        <f>1840*1.15/4</f>
        <v>529</v>
      </c>
    </row>
    <row r="107" spans="1:6" ht="15">
      <c r="A107" s="5" t="s">
        <v>132</v>
      </c>
      <c r="B107" s="5"/>
      <c r="C107" s="17">
        <v>2</v>
      </c>
      <c r="D107" s="5" t="s">
        <v>133</v>
      </c>
      <c r="E107" s="2" t="s">
        <v>7</v>
      </c>
      <c r="F107" s="23">
        <f>3260*1.15/2</f>
        <v>1874.4999999999998</v>
      </c>
    </row>
    <row r="108" spans="1:6" ht="15">
      <c r="A108" s="5" t="s">
        <v>134</v>
      </c>
      <c r="B108" s="5"/>
      <c r="C108" s="17"/>
      <c r="D108" s="5" t="s">
        <v>133</v>
      </c>
      <c r="E108" s="2" t="s">
        <v>7</v>
      </c>
      <c r="F108" s="23">
        <f>3260*1.15/2</f>
        <v>1874.4999999999998</v>
      </c>
    </row>
    <row r="109" spans="1:6" ht="15">
      <c r="A109" s="5" t="s">
        <v>135</v>
      </c>
      <c r="B109" s="5"/>
      <c r="C109" s="17">
        <v>2</v>
      </c>
      <c r="D109" s="5" t="s">
        <v>136</v>
      </c>
      <c r="E109" s="2" t="s">
        <v>7</v>
      </c>
      <c r="F109" s="23">
        <f>3920*1.15/2</f>
        <v>2254</v>
      </c>
    </row>
    <row r="110" spans="1:6" ht="15">
      <c r="A110" s="123" t="s">
        <v>137</v>
      </c>
      <c r="B110" s="123"/>
      <c r="C110" s="17"/>
      <c r="D110" s="5" t="s">
        <v>138</v>
      </c>
      <c r="E110" s="2" t="s">
        <v>7</v>
      </c>
      <c r="F110" s="23">
        <f>3920*1.15/2</f>
        <v>2254</v>
      </c>
    </row>
    <row r="111" spans="1:6" ht="15">
      <c r="A111" s="123" t="s">
        <v>139</v>
      </c>
      <c r="B111" s="123"/>
      <c r="C111" s="17">
        <v>2</v>
      </c>
      <c r="D111" s="5" t="s">
        <v>140</v>
      </c>
      <c r="E111" s="2" t="s">
        <v>7</v>
      </c>
      <c r="F111" s="23">
        <f>1739.13*1.15</f>
        <v>1999.9995</v>
      </c>
    </row>
    <row r="112" spans="1:6" ht="15">
      <c r="A112" s="123" t="s">
        <v>141</v>
      </c>
      <c r="B112" s="123"/>
      <c r="C112" s="17"/>
      <c r="D112" s="5" t="s">
        <v>140</v>
      </c>
      <c r="E112" s="2" t="s">
        <v>7</v>
      </c>
      <c r="F112" s="23">
        <f>1739.13*1.15</f>
        <v>1999.9995</v>
      </c>
    </row>
    <row r="113" spans="1:6" ht="15">
      <c r="A113" s="123" t="s">
        <v>142</v>
      </c>
      <c r="B113" s="123"/>
      <c r="C113" s="17">
        <v>3</v>
      </c>
      <c r="D113" s="5" t="s">
        <v>143</v>
      </c>
      <c r="E113" s="2" t="s">
        <v>7</v>
      </c>
      <c r="F113" s="23">
        <f>2130.44*1.15</f>
        <v>2450.006</v>
      </c>
    </row>
    <row r="114" spans="1:6" ht="15">
      <c r="A114" s="123" t="s">
        <v>144</v>
      </c>
      <c r="B114" s="123"/>
      <c r="C114" s="17"/>
      <c r="D114" s="5" t="s">
        <v>143</v>
      </c>
      <c r="E114" s="2" t="s">
        <v>7</v>
      </c>
      <c r="F114" s="23">
        <f>2130.44*1.15</f>
        <v>2450.006</v>
      </c>
    </row>
    <row r="115" spans="1:6" ht="15">
      <c r="A115" s="123" t="s">
        <v>145</v>
      </c>
      <c r="B115" s="123"/>
      <c r="C115" s="17"/>
      <c r="D115" s="5" t="s">
        <v>143</v>
      </c>
      <c r="E115" s="2" t="s">
        <v>7</v>
      </c>
      <c r="F115" s="23">
        <f>2130.44*1.15</f>
        <v>2450.006</v>
      </c>
    </row>
    <row r="116" spans="1:6" ht="15">
      <c r="A116" s="123" t="s">
        <v>146</v>
      </c>
      <c r="B116" s="123"/>
      <c r="C116" s="17">
        <v>4</v>
      </c>
      <c r="D116" s="5" t="s">
        <v>147</v>
      </c>
      <c r="E116" s="2" t="s">
        <v>7</v>
      </c>
      <c r="F116" s="23">
        <f>695.65*1.15</f>
        <v>799.9975</v>
      </c>
    </row>
    <row r="117" spans="1:6" ht="15">
      <c r="A117" s="123" t="s">
        <v>148</v>
      </c>
      <c r="B117" s="123"/>
      <c r="C117" s="17"/>
      <c r="D117" s="5" t="s">
        <v>147</v>
      </c>
      <c r="E117" s="2" t="s">
        <v>7</v>
      </c>
      <c r="F117" s="23">
        <f>695.65*1.15</f>
        <v>799.9975</v>
      </c>
    </row>
    <row r="118" spans="1:6" ht="15">
      <c r="A118" s="123" t="s">
        <v>149</v>
      </c>
      <c r="B118" s="123"/>
      <c r="C118" s="17"/>
      <c r="D118" s="5" t="s">
        <v>147</v>
      </c>
      <c r="E118" s="2" t="s">
        <v>7</v>
      </c>
      <c r="F118" s="23">
        <f>695.65*1.15</f>
        <v>799.9975</v>
      </c>
    </row>
    <row r="119" spans="1:6" ht="15">
      <c r="A119" s="123" t="s">
        <v>150</v>
      </c>
      <c r="B119" s="123"/>
      <c r="C119" s="17"/>
      <c r="D119" s="5" t="s">
        <v>147</v>
      </c>
      <c r="E119" s="2" t="s">
        <v>7</v>
      </c>
      <c r="F119" s="23">
        <f>695.65*1.15</f>
        <v>799.9975</v>
      </c>
    </row>
    <row r="120" spans="1:6" ht="15">
      <c r="A120" s="123" t="s">
        <v>151</v>
      </c>
      <c r="B120" s="123"/>
      <c r="C120" s="17">
        <v>1</v>
      </c>
      <c r="D120" s="5" t="s">
        <v>152</v>
      </c>
      <c r="E120" s="2" t="s">
        <v>7</v>
      </c>
      <c r="F120" s="23">
        <v>928</v>
      </c>
    </row>
    <row r="121" spans="1:6" ht="15">
      <c r="A121" s="123" t="s">
        <v>153</v>
      </c>
      <c r="B121" s="123"/>
      <c r="C121" s="17">
        <v>1</v>
      </c>
      <c r="D121" s="5" t="s">
        <v>154</v>
      </c>
      <c r="E121" s="2" t="s">
        <v>7</v>
      </c>
      <c r="F121" s="23">
        <v>1355</v>
      </c>
    </row>
    <row r="122" spans="1:6" ht="15">
      <c r="A122" s="123" t="s">
        <v>155</v>
      </c>
      <c r="B122" s="123"/>
      <c r="C122" s="17">
        <v>4</v>
      </c>
      <c r="D122" s="5" t="s">
        <v>156</v>
      </c>
      <c r="E122" s="2" t="s">
        <v>7</v>
      </c>
      <c r="F122" s="23">
        <v>1380</v>
      </c>
    </row>
    <row r="123" spans="1:6" ht="15">
      <c r="A123" s="122" t="s">
        <v>23</v>
      </c>
      <c r="B123" s="122"/>
      <c r="C123" s="17">
        <v>1</v>
      </c>
      <c r="D123" s="5" t="s">
        <v>157</v>
      </c>
      <c r="E123" s="2" t="s">
        <v>7</v>
      </c>
      <c r="F123" s="23">
        <v>615</v>
      </c>
    </row>
    <row r="124" spans="1:6" ht="15">
      <c r="A124" s="123" t="s">
        <v>158</v>
      </c>
      <c r="B124" s="123"/>
      <c r="C124" s="17">
        <v>1</v>
      </c>
      <c r="D124" s="5" t="s">
        <v>159</v>
      </c>
      <c r="E124" s="2" t="s">
        <v>7</v>
      </c>
      <c r="F124" s="23">
        <v>1355</v>
      </c>
    </row>
    <row r="125" spans="1:6" ht="15">
      <c r="A125" s="123" t="s">
        <v>160</v>
      </c>
      <c r="B125" s="123"/>
      <c r="C125" s="17">
        <v>1</v>
      </c>
      <c r="D125" s="5" t="s">
        <v>161</v>
      </c>
      <c r="E125" s="2" t="s">
        <v>7</v>
      </c>
      <c r="F125" s="23">
        <f>640.5*1.15</f>
        <v>736.5749999999999</v>
      </c>
    </row>
    <row r="126" spans="1:6" ht="15">
      <c r="A126" s="123" t="s">
        <v>162</v>
      </c>
      <c r="B126" s="123"/>
      <c r="C126" s="17">
        <v>6</v>
      </c>
      <c r="D126" s="5" t="s">
        <v>163</v>
      </c>
      <c r="E126" s="2" t="s">
        <v>7</v>
      </c>
      <c r="F126" s="23">
        <f>2583*1.15</f>
        <v>2970.45</v>
      </c>
    </row>
    <row r="127" spans="1:6" ht="15">
      <c r="A127" s="123" t="s">
        <v>164</v>
      </c>
      <c r="B127" s="123"/>
      <c r="C127" s="17">
        <v>2</v>
      </c>
      <c r="D127" s="5" t="s">
        <v>165</v>
      </c>
      <c r="E127" s="2" t="s">
        <v>7</v>
      </c>
      <c r="F127" s="23">
        <v>2710</v>
      </c>
    </row>
    <row r="128" spans="1:6" ht="15">
      <c r="A128" s="123" t="s">
        <v>166</v>
      </c>
      <c r="B128" s="123"/>
      <c r="C128" s="17">
        <v>4</v>
      </c>
      <c r="D128" s="5" t="s">
        <v>167</v>
      </c>
      <c r="E128" s="2" t="s">
        <v>7</v>
      </c>
      <c r="F128" s="23">
        <f>7295.6*1.15</f>
        <v>8389.94</v>
      </c>
    </row>
    <row r="129" spans="1:6" ht="15">
      <c r="A129" s="123" t="s">
        <v>168</v>
      </c>
      <c r="B129" s="123"/>
      <c r="C129" s="17">
        <v>4</v>
      </c>
      <c r="D129" s="5" t="s">
        <v>169</v>
      </c>
      <c r="E129" s="2" t="s">
        <v>7</v>
      </c>
      <c r="F129" s="23">
        <f>8820*1.15</f>
        <v>10143</v>
      </c>
    </row>
    <row r="130" spans="1:6" ht="15">
      <c r="A130" s="123" t="s">
        <v>170</v>
      </c>
      <c r="B130" s="123"/>
      <c r="C130" s="17">
        <v>4</v>
      </c>
      <c r="D130" s="5" t="s">
        <v>171</v>
      </c>
      <c r="E130" s="2" t="s">
        <v>7</v>
      </c>
      <c r="F130" s="23">
        <f>5900*1.15</f>
        <v>6784.999999999999</v>
      </c>
    </row>
    <row r="131" spans="1:6" ht="15">
      <c r="A131" s="123" t="s">
        <v>172</v>
      </c>
      <c r="B131" s="123"/>
      <c r="C131" s="17">
        <v>4</v>
      </c>
      <c r="D131" s="5" t="s">
        <v>173</v>
      </c>
      <c r="E131" s="2" t="s">
        <v>7</v>
      </c>
      <c r="F131" s="23">
        <f>3440*1.15</f>
        <v>3955.9999999999995</v>
      </c>
    </row>
    <row r="132" spans="1:6" ht="15">
      <c r="A132" s="123" t="s">
        <v>174</v>
      </c>
      <c r="B132" s="123"/>
      <c r="C132" s="17">
        <v>1</v>
      </c>
      <c r="D132" s="5" t="s">
        <v>175</v>
      </c>
      <c r="E132" s="2" t="s">
        <v>7</v>
      </c>
      <c r="F132" s="23">
        <v>1610</v>
      </c>
    </row>
    <row r="133" spans="1:6" ht="15">
      <c r="A133" s="123" t="s">
        <v>176</v>
      </c>
      <c r="B133" s="123"/>
      <c r="C133" s="17">
        <v>1</v>
      </c>
      <c r="D133" s="5" t="s">
        <v>177</v>
      </c>
      <c r="E133" s="2" t="s">
        <v>7</v>
      </c>
      <c r="F133" s="23">
        <f>1495*1.15</f>
        <v>1719.2499999999998</v>
      </c>
    </row>
    <row r="134" spans="1:6" ht="15">
      <c r="A134" s="123" t="s">
        <v>178</v>
      </c>
      <c r="B134" s="123"/>
      <c r="C134" s="17">
        <v>1</v>
      </c>
      <c r="D134" s="5" t="s">
        <v>179</v>
      </c>
      <c r="E134" s="2" t="s">
        <v>7</v>
      </c>
      <c r="F134" s="23">
        <f>1250*1.15</f>
        <v>1437.5</v>
      </c>
    </row>
    <row r="135" spans="1:6" ht="15">
      <c r="A135" s="123" t="s">
        <v>180</v>
      </c>
      <c r="B135" s="123"/>
      <c r="C135" s="17">
        <v>1</v>
      </c>
      <c r="D135" s="5" t="s">
        <v>181</v>
      </c>
      <c r="E135" s="2" t="s">
        <v>7</v>
      </c>
      <c r="F135" s="23">
        <v>2536.56</v>
      </c>
    </row>
    <row r="136" spans="1:6" ht="15">
      <c r="A136" s="123" t="s">
        <v>182</v>
      </c>
      <c r="B136" s="123"/>
      <c r="C136" s="17">
        <v>4</v>
      </c>
      <c r="D136" s="5" t="s">
        <v>183</v>
      </c>
      <c r="E136" s="2" t="s">
        <v>7</v>
      </c>
      <c r="F136" s="23">
        <v>1320.02</v>
      </c>
    </row>
    <row r="137" spans="1:6" ht="15">
      <c r="A137" s="123" t="s">
        <v>184</v>
      </c>
      <c r="B137" s="123"/>
      <c r="C137" s="17">
        <v>1</v>
      </c>
      <c r="D137" s="5" t="s">
        <v>185</v>
      </c>
      <c r="E137" s="2" t="s">
        <v>7</v>
      </c>
      <c r="F137" s="23">
        <v>1437.5</v>
      </c>
    </row>
    <row r="138" spans="1:6" ht="15">
      <c r="A138" s="123" t="s">
        <v>186</v>
      </c>
      <c r="B138" s="123"/>
      <c r="C138" s="17">
        <v>4</v>
      </c>
      <c r="D138" s="5" t="s">
        <v>187</v>
      </c>
      <c r="E138" s="2" t="s">
        <v>7</v>
      </c>
      <c r="F138" s="23">
        <v>6458.4</v>
      </c>
    </row>
    <row r="139" spans="1:6" ht="15">
      <c r="A139" s="123" t="s">
        <v>188</v>
      </c>
      <c r="B139" s="123"/>
      <c r="C139" s="17">
        <v>1</v>
      </c>
      <c r="D139" s="5" t="s">
        <v>189</v>
      </c>
      <c r="E139" s="2" t="s">
        <v>7</v>
      </c>
      <c r="F139" s="23">
        <v>701.5</v>
      </c>
    </row>
    <row r="140" spans="1:6" ht="15">
      <c r="A140" s="123" t="s">
        <v>190</v>
      </c>
      <c r="B140" s="123"/>
      <c r="C140" s="17">
        <v>2</v>
      </c>
      <c r="D140" s="5" t="s">
        <v>191</v>
      </c>
      <c r="E140" s="2" t="s">
        <v>7</v>
      </c>
      <c r="F140" s="23">
        <f>1260*1.15</f>
        <v>1449</v>
      </c>
    </row>
    <row r="141" spans="1:6" ht="15">
      <c r="A141" s="123" t="s">
        <v>192</v>
      </c>
      <c r="B141" s="123"/>
      <c r="C141" s="17">
        <v>12</v>
      </c>
      <c r="D141" s="5" t="s">
        <v>193</v>
      </c>
      <c r="E141" s="2" t="s">
        <v>7</v>
      </c>
      <c r="F141" s="23">
        <f>4680*1.15</f>
        <v>5382</v>
      </c>
    </row>
    <row r="142" spans="1:6" ht="15">
      <c r="A142" s="123" t="s">
        <v>194</v>
      </c>
      <c r="B142" s="123"/>
      <c r="C142" s="17">
        <v>1</v>
      </c>
      <c r="D142" s="5" t="s">
        <v>195</v>
      </c>
      <c r="E142" s="2" t="s">
        <v>7</v>
      </c>
      <c r="F142" s="23">
        <v>59225</v>
      </c>
    </row>
    <row r="143" spans="1:6" ht="15">
      <c r="A143" s="123" t="s">
        <v>196</v>
      </c>
      <c r="B143" s="123"/>
      <c r="C143" s="17">
        <v>1</v>
      </c>
      <c r="D143" s="5" t="s">
        <v>197</v>
      </c>
      <c r="E143" s="2" t="s">
        <v>7</v>
      </c>
      <c r="F143" s="23">
        <v>40639.47</v>
      </c>
    </row>
    <row r="144" spans="1:6" ht="15">
      <c r="A144" s="123" t="s">
        <v>23</v>
      </c>
      <c r="B144" s="123"/>
      <c r="C144" s="2">
        <v>1</v>
      </c>
      <c r="D144" s="63" t="s">
        <v>26</v>
      </c>
      <c r="E144" s="2" t="s">
        <v>7</v>
      </c>
      <c r="F144" s="15">
        <v>-31050</v>
      </c>
    </row>
    <row r="145" spans="1:6" ht="15">
      <c r="A145" s="123" t="s">
        <v>23</v>
      </c>
      <c r="B145" s="123"/>
      <c r="C145" s="17">
        <v>1</v>
      </c>
      <c r="D145" s="5" t="s">
        <v>198</v>
      </c>
      <c r="E145" s="2" t="s">
        <v>7</v>
      </c>
      <c r="F145" s="23">
        <f>2680*1.15</f>
        <v>3081.9999999999995</v>
      </c>
    </row>
    <row r="146" spans="1:6" ht="15">
      <c r="A146" s="123" t="s">
        <v>23</v>
      </c>
      <c r="B146" s="123"/>
      <c r="C146" s="17">
        <v>1</v>
      </c>
      <c r="D146" s="5" t="s">
        <v>199</v>
      </c>
      <c r="E146" s="2" t="s">
        <v>7</v>
      </c>
      <c r="F146" s="23">
        <f>570*1.15</f>
        <v>655.5</v>
      </c>
    </row>
    <row r="147" spans="1:6" ht="15">
      <c r="A147" s="123" t="s">
        <v>23</v>
      </c>
      <c r="B147" s="123"/>
      <c r="C147" s="17">
        <v>1</v>
      </c>
      <c r="D147" s="5" t="s">
        <v>200</v>
      </c>
      <c r="E147" s="2" t="s">
        <v>7</v>
      </c>
      <c r="F147" s="23">
        <v>621</v>
      </c>
    </row>
    <row r="148" spans="1:6" ht="15">
      <c r="A148" s="123" t="s">
        <v>201</v>
      </c>
      <c r="B148" s="123"/>
      <c r="C148" s="17">
        <v>2</v>
      </c>
      <c r="D148" s="5" t="s">
        <v>202</v>
      </c>
      <c r="E148" s="2" t="s">
        <v>203</v>
      </c>
      <c r="F148" s="23">
        <v>3218</v>
      </c>
    </row>
    <row r="149" spans="1:6" ht="15">
      <c r="A149" s="5" t="s">
        <v>204</v>
      </c>
      <c r="B149" s="4"/>
      <c r="C149" s="17">
        <v>1</v>
      </c>
      <c r="D149" s="5" t="s">
        <v>205</v>
      </c>
      <c r="E149" s="2" t="s">
        <v>206</v>
      </c>
      <c r="F149" s="23">
        <v>3016.88</v>
      </c>
    </row>
    <row r="150" spans="1:6" ht="15">
      <c r="A150" s="123" t="s">
        <v>23</v>
      </c>
      <c r="B150" s="123"/>
      <c r="C150" s="17">
        <v>1</v>
      </c>
      <c r="D150" s="5" t="s">
        <v>207</v>
      </c>
      <c r="E150" s="2" t="s">
        <v>203</v>
      </c>
      <c r="F150" s="23">
        <v>5290</v>
      </c>
    </row>
    <row r="151" spans="1:6" ht="15">
      <c r="A151" s="123" t="s">
        <v>23</v>
      </c>
      <c r="B151" s="123"/>
      <c r="C151" s="17">
        <v>1</v>
      </c>
      <c r="D151" s="5" t="s">
        <v>208</v>
      </c>
      <c r="E151" s="2" t="s">
        <v>209</v>
      </c>
      <c r="F151" s="23">
        <v>2850</v>
      </c>
    </row>
    <row r="152" spans="1:6" ht="15">
      <c r="A152" s="123" t="s">
        <v>23</v>
      </c>
      <c r="B152" s="123"/>
      <c r="C152" s="17">
        <v>1</v>
      </c>
      <c r="D152" s="5" t="s">
        <v>210</v>
      </c>
      <c r="E152" s="2" t="s">
        <v>211</v>
      </c>
      <c r="F152" s="23">
        <v>1688.34</v>
      </c>
    </row>
    <row r="153" spans="1:6" ht="15">
      <c r="A153" s="123" t="s">
        <v>212</v>
      </c>
      <c r="B153" s="123"/>
      <c r="C153" s="17">
        <v>12</v>
      </c>
      <c r="D153" s="5" t="s">
        <v>213</v>
      </c>
      <c r="E153" s="2" t="s">
        <v>214</v>
      </c>
      <c r="F153" s="23">
        <v>37536</v>
      </c>
    </row>
    <row r="154" spans="1:6" ht="15">
      <c r="A154" s="123" t="s">
        <v>23</v>
      </c>
      <c r="B154" s="123"/>
      <c r="C154" s="17">
        <v>2</v>
      </c>
      <c r="D154" s="5" t="s">
        <v>215</v>
      </c>
      <c r="E154" s="2" t="s">
        <v>203</v>
      </c>
      <c r="F154" s="23">
        <v>740</v>
      </c>
    </row>
    <row r="155" spans="1:6" ht="15">
      <c r="A155" s="123" t="s">
        <v>23</v>
      </c>
      <c r="B155" s="123"/>
      <c r="C155" s="17">
        <v>1</v>
      </c>
      <c r="D155" s="5" t="s">
        <v>208</v>
      </c>
      <c r="E155" s="2" t="s">
        <v>216</v>
      </c>
      <c r="F155" s="23">
        <v>2850</v>
      </c>
    </row>
    <row r="156" spans="1:6" ht="15">
      <c r="A156" s="123" t="s">
        <v>23</v>
      </c>
      <c r="B156" s="123"/>
      <c r="C156" s="17">
        <v>1</v>
      </c>
      <c r="D156" s="5" t="s">
        <v>217</v>
      </c>
      <c r="E156" s="2" t="s">
        <v>216</v>
      </c>
      <c r="F156" s="23">
        <v>2610</v>
      </c>
    </row>
    <row r="157" spans="1:6" ht="15">
      <c r="A157" s="123" t="s">
        <v>23</v>
      </c>
      <c r="B157" s="123"/>
      <c r="C157" s="17">
        <v>1</v>
      </c>
      <c r="D157" s="5" t="s">
        <v>218</v>
      </c>
      <c r="E157" s="2" t="s">
        <v>7</v>
      </c>
      <c r="F157" s="23">
        <v>382.6</v>
      </c>
    </row>
    <row r="158" spans="1:6" ht="15">
      <c r="A158" s="123" t="s">
        <v>23</v>
      </c>
      <c r="B158" s="123"/>
      <c r="C158" s="17">
        <v>1</v>
      </c>
      <c r="D158" s="5" t="s">
        <v>219</v>
      </c>
      <c r="E158" s="2" t="s">
        <v>7</v>
      </c>
      <c r="F158" s="23">
        <v>21776</v>
      </c>
    </row>
    <row r="159" spans="1:6" ht="15">
      <c r="A159" s="123" t="s">
        <v>23</v>
      </c>
      <c r="B159" s="123"/>
      <c r="C159" s="17">
        <v>1</v>
      </c>
      <c r="D159" s="5" t="s">
        <v>220</v>
      </c>
      <c r="E159" s="2" t="s">
        <v>7</v>
      </c>
      <c r="F159" s="23">
        <v>1832.8</v>
      </c>
    </row>
    <row r="160" spans="1:6" ht="15">
      <c r="A160" s="123" t="s">
        <v>23</v>
      </c>
      <c r="B160" s="123"/>
      <c r="C160" s="17">
        <v>1</v>
      </c>
      <c r="D160" s="5" t="s">
        <v>221</v>
      </c>
      <c r="E160" s="2" t="s">
        <v>7</v>
      </c>
      <c r="F160" s="23">
        <v>2470.8</v>
      </c>
    </row>
    <row r="161" spans="1:6" ht="15">
      <c r="A161" s="123" t="s">
        <v>23</v>
      </c>
      <c r="B161" s="123"/>
      <c r="C161" s="17">
        <v>1</v>
      </c>
      <c r="D161" s="5" t="s">
        <v>222</v>
      </c>
      <c r="E161" s="2" t="s">
        <v>7</v>
      </c>
      <c r="F161" s="23">
        <v>359.6</v>
      </c>
    </row>
    <row r="162" spans="1:6" ht="15">
      <c r="A162" s="123" t="s">
        <v>23</v>
      </c>
      <c r="B162" s="123"/>
      <c r="C162" s="17">
        <v>1</v>
      </c>
      <c r="D162" s="5" t="s">
        <v>223</v>
      </c>
      <c r="E162" s="2" t="s">
        <v>7</v>
      </c>
      <c r="F162" s="23">
        <v>750</v>
      </c>
    </row>
    <row r="163" spans="1:6" ht="15">
      <c r="A163" s="123" t="s">
        <v>23</v>
      </c>
      <c r="B163" s="123"/>
      <c r="C163" s="17">
        <v>1</v>
      </c>
      <c r="D163" s="5" t="s">
        <v>224</v>
      </c>
      <c r="E163" s="2" t="s">
        <v>7</v>
      </c>
      <c r="F163" s="23">
        <v>1044</v>
      </c>
    </row>
    <row r="164" spans="1:6" ht="15">
      <c r="A164" s="123" t="s">
        <v>23</v>
      </c>
      <c r="B164" s="123"/>
      <c r="C164" s="17">
        <v>1</v>
      </c>
      <c r="D164" s="5" t="s">
        <v>159</v>
      </c>
      <c r="E164" s="2" t="s">
        <v>225</v>
      </c>
      <c r="F164" s="23">
        <v>2470.8</v>
      </c>
    </row>
    <row r="165" spans="1:6" ht="15">
      <c r="A165" s="123" t="s">
        <v>23</v>
      </c>
      <c r="B165" s="123"/>
      <c r="C165" s="17">
        <v>1</v>
      </c>
      <c r="D165" s="5" t="s">
        <v>157</v>
      </c>
      <c r="E165" s="2" t="s">
        <v>225</v>
      </c>
      <c r="F165" s="23">
        <v>1392</v>
      </c>
    </row>
    <row r="166" spans="1:6" ht="15">
      <c r="A166" s="123" t="s">
        <v>23</v>
      </c>
      <c r="B166" s="123"/>
      <c r="C166" s="17">
        <v>1</v>
      </c>
      <c r="D166" s="5" t="s">
        <v>226</v>
      </c>
      <c r="E166" s="2" t="s">
        <v>227</v>
      </c>
      <c r="F166" s="23">
        <v>1241.2</v>
      </c>
    </row>
    <row r="167" spans="1:6" ht="15">
      <c r="A167" s="123" t="s">
        <v>23</v>
      </c>
      <c r="B167" s="123"/>
      <c r="C167" s="17">
        <v>1</v>
      </c>
      <c r="D167" s="5" t="s">
        <v>228</v>
      </c>
      <c r="E167" s="2" t="s">
        <v>225</v>
      </c>
      <c r="F167" s="23">
        <v>2784</v>
      </c>
    </row>
    <row r="168" spans="1:6" ht="15">
      <c r="A168" s="123" t="s">
        <v>23</v>
      </c>
      <c r="B168" s="123"/>
      <c r="C168" s="17">
        <v>1</v>
      </c>
      <c r="D168" s="5" t="s">
        <v>229</v>
      </c>
      <c r="E168" s="2" t="s">
        <v>230</v>
      </c>
      <c r="F168" s="23">
        <v>6072.6</v>
      </c>
    </row>
    <row r="169" spans="1:6" ht="15">
      <c r="A169" s="123" t="s">
        <v>23</v>
      </c>
      <c r="B169" s="123"/>
      <c r="C169" s="17">
        <v>1</v>
      </c>
      <c r="D169" s="5" t="s">
        <v>231</v>
      </c>
      <c r="E169" s="2" t="s">
        <v>232</v>
      </c>
      <c r="F169" s="23">
        <v>2320</v>
      </c>
    </row>
    <row r="170" spans="1:6" ht="15">
      <c r="A170" s="123" t="s">
        <v>23</v>
      </c>
      <c r="B170" s="123"/>
      <c r="C170" s="17">
        <v>5</v>
      </c>
      <c r="D170" s="5" t="s">
        <v>231</v>
      </c>
      <c r="E170" s="2" t="s">
        <v>232</v>
      </c>
      <c r="F170" s="23">
        <v>11600</v>
      </c>
    </row>
    <row r="171" spans="1:6" ht="15">
      <c r="A171" s="123" t="s">
        <v>23</v>
      </c>
      <c r="B171" s="123"/>
      <c r="C171" s="17">
        <v>3</v>
      </c>
      <c r="D171" s="5" t="s">
        <v>231</v>
      </c>
      <c r="E171" s="2" t="s">
        <v>232</v>
      </c>
      <c r="F171" s="23">
        <v>6960</v>
      </c>
    </row>
    <row r="172" spans="1:6" ht="15">
      <c r="A172" s="123" t="s">
        <v>23</v>
      </c>
      <c r="B172" s="123"/>
      <c r="C172" s="17">
        <v>1</v>
      </c>
      <c r="D172" s="5" t="s">
        <v>233</v>
      </c>
      <c r="E172" s="2" t="s">
        <v>230</v>
      </c>
      <c r="F172" s="23">
        <v>1158.84</v>
      </c>
    </row>
    <row r="173" spans="1:6" ht="15">
      <c r="A173" s="123" t="s">
        <v>23</v>
      </c>
      <c r="B173" s="123"/>
      <c r="C173" s="17">
        <v>1</v>
      </c>
      <c r="D173" s="5" t="s">
        <v>159</v>
      </c>
      <c r="E173" s="2" t="s">
        <v>234</v>
      </c>
      <c r="F173" s="23">
        <v>2890</v>
      </c>
    </row>
    <row r="174" spans="1:6" ht="15">
      <c r="A174" s="123" t="s">
        <v>23</v>
      </c>
      <c r="B174" s="123"/>
      <c r="C174" s="17">
        <v>1</v>
      </c>
      <c r="D174" s="5" t="s">
        <v>159</v>
      </c>
      <c r="E174" s="2" t="s">
        <v>234</v>
      </c>
      <c r="F174" s="23">
        <v>2890</v>
      </c>
    </row>
    <row r="175" spans="1:6" ht="15">
      <c r="A175" s="123" t="s">
        <v>23</v>
      </c>
      <c r="B175" s="123"/>
      <c r="C175" s="17">
        <v>1</v>
      </c>
      <c r="D175" s="5" t="s">
        <v>235</v>
      </c>
      <c r="E175" s="2" t="s">
        <v>236</v>
      </c>
      <c r="F175" s="23">
        <f>2491.38*1.16</f>
        <v>2890.0008</v>
      </c>
    </row>
    <row r="176" spans="1:6" ht="15">
      <c r="A176" s="123" t="s">
        <v>23</v>
      </c>
      <c r="B176" s="123"/>
      <c r="C176" s="17">
        <v>1</v>
      </c>
      <c r="D176" s="5" t="s">
        <v>159</v>
      </c>
      <c r="E176" s="2" t="s">
        <v>237</v>
      </c>
      <c r="F176" s="23">
        <f>1681.04*1.16</f>
        <v>1950.0063999999998</v>
      </c>
    </row>
    <row r="177" spans="1:6" ht="15">
      <c r="A177" s="123" t="s">
        <v>23</v>
      </c>
      <c r="B177" s="123"/>
      <c r="C177" s="17">
        <v>5</v>
      </c>
      <c r="D177" s="5" t="s">
        <v>238</v>
      </c>
      <c r="E177" s="2" t="s">
        <v>239</v>
      </c>
      <c r="F177" s="23">
        <v>3480</v>
      </c>
    </row>
    <row r="178" spans="1:6" ht="15">
      <c r="A178" s="123" t="s">
        <v>23</v>
      </c>
      <c r="B178" s="123"/>
      <c r="C178" s="17">
        <v>34</v>
      </c>
      <c r="D178" s="5" t="s">
        <v>240</v>
      </c>
      <c r="E178" s="2" t="s">
        <v>7</v>
      </c>
      <c r="F178" s="23">
        <f>47260*1.16</f>
        <v>54821.6</v>
      </c>
    </row>
    <row r="179" spans="1:6" ht="15">
      <c r="A179" s="123" t="s">
        <v>23</v>
      </c>
      <c r="B179" s="123"/>
      <c r="C179" s="17">
        <v>34</v>
      </c>
      <c r="D179" s="5" t="s">
        <v>241</v>
      </c>
      <c r="E179" s="2" t="s">
        <v>7</v>
      </c>
      <c r="F179" s="23">
        <f>10506*1.16</f>
        <v>12186.96</v>
      </c>
    </row>
    <row r="180" spans="1:6" ht="15">
      <c r="A180" s="123" t="s">
        <v>23</v>
      </c>
      <c r="B180" s="123"/>
      <c r="C180" s="17">
        <v>8</v>
      </c>
      <c r="D180" s="5" t="s">
        <v>242</v>
      </c>
      <c r="E180" s="2" t="s">
        <v>7</v>
      </c>
      <c r="F180" s="23">
        <f>22300*1.16</f>
        <v>25868</v>
      </c>
    </row>
    <row r="181" spans="1:6" ht="15">
      <c r="A181" s="123" t="s">
        <v>23</v>
      </c>
      <c r="B181" s="123"/>
      <c r="C181" s="17">
        <v>2</v>
      </c>
      <c r="D181" s="5" t="s">
        <v>243</v>
      </c>
      <c r="E181" s="2" t="s">
        <v>7</v>
      </c>
      <c r="F181" s="23">
        <f>8400*1.16</f>
        <v>9744</v>
      </c>
    </row>
    <row r="182" spans="1:6" ht="15">
      <c r="A182" s="123" t="s">
        <v>23</v>
      </c>
      <c r="B182" s="123"/>
      <c r="C182" s="17">
        <v>1</v>
      </c>
      <c r="D182" s="5" t="s">
        <v>244</v>
      </c>
      <c r="E182" s="2" t="s">
        <v>7</v>
      </c>
      <c r="F182" s="23">
        <v>1687</v>
      </c>
    </row>
    <row r="183" spans="1:6" ht="15">
      <c r="A183" s="123" t="s">
        <v>23</v>
      </c>
      <c r="B183" s="123"/>
      <c r="C183" s="17">
        <v>2</v>
      </c>
      <c r="D183" s="5" t="s">
        <v>245</v>
      </c>
      <c r="E183" s="2" t="s">
        <v>7</v>
      </c>
      <c r="F183" s="23">
        <v>4800</v>
      </c>
    </row>
    <row r="184" spans="1:6" ht="15">
      <c r="A184" s="123" t="s">
        <v>23</v>
      </c>
      <c r="B184" s="123"/>
      <c r="C184" s="17">
        <v>6</v>
      </c>
      <c r="D184" s="5" t="s">
        <v>246</v>
      </c>
      <c r="E184" s="2" t="s">
        <v>7</v>
      </c>
      <c r="F184" s="23">
        <f>6724.14*1.16</f>
        <v>7800.002399999999</v>
      </c>
    </row>
    <row r="185" spans="1:6" ht="15">
      <c r="A185" s="123" t="s">
        <v>23</v>
      </c>
      <c r="B185" s="123"/>
      <c r="C185" s="17">
        <v>6</v>
      </c>
      <c r="D185" s="5" t="s">
        <v>247</v>
      </c>
      <c r="E185" s="2" t="s">
        <v>7</v>
      </c>
      <c r="F185" s="23">
        <f>3258.62*1.16</f>
        <v>3779.9991999999997</v>
      </c>
    </row>
    <row r="186" spans="1:6" ht="15">
      <c r="A186" s="123" t="s">
        <v>23</v>
      </c>
      <c r="B186" s="123"/>
      <c r="C186" s="17">
        <v>17</v>
      </c>
      <c r="D186" s="5" t="s">
        <v>241</v>
      </c>
      <c r="E186" s="2" t="s">
        <v>7</v>
      </c>
      <c r="F186" s="23">
        <v>6093.48</v>
      </c>
    </row>
    <row r="187" spans="1:6" ht="15">
      <c r="A187" s="123" t="s">
        <v>23</v>
      </c>
      <c r="B187" s="123"/>
      <c r="C187" s="17">
        <v>100</v>
      </c>
      <c r="D187" s="5" t="s">
        <v>248</v>
      </c>
      <c r="E187" s="2" t="s">
        <v>7</v>
      </c>
      <c r="F187" s="23">
        <v>22040</v>
      </c>
    </row>
    <row r="188" spans="1:6" ht="15">
      <c r="A188" s="123" t="s">
        <v>23</v>
      </c>
      <c r="B188" s="123"/>
      <c r="C188" s="17">
        <v>1</v>
      </c>
      <c r="D188" s="5" t="s">
        <v>249</v>
      </c>
      <c r="E188" s="2" t="s">
        <v>7</v>
      </c>
      <c r="F188" s="23">
        <v>2500</v>
      </c>
    </row>
    <row r="189" spans="1:6" ht="15">
      <c r="A189" s="123" t="s">
        <v>23</v>
      </c>
      <c r="B189" s="123"/>
      <c r="C189" s="17">
        <v>50</v>
      </c>
      <c r="D189" s="5" t="s">
        <v>250</v>
      </c>
      <c r="E189" s="2" t="s">
        <v>7</v>
      </c>
      <c r="F189" s="23">
        <v>10440</v>
      </c>
    </row>
    <row r="190" spans="1:6" ht="15">
      <c r="A190" s="123" t="s">
        <v>23</v>
      </c>
      <c r="B190" s="123"/>
      <c r="C190" s="17">
        <v>1</v>
      </c>
      <c r="D190" s="5" t="s">
        <v>251</v>
      </c>
      <c r="E190" s="2" t="s">
        <v>7</v>
      </c>
      <c r="F190" s="23">
        <v>1508</v>
      </c>
    </row>
    <row r="191" spans="1:6" ht="15">
      <c r="A191" s="123" t="s">
        <v>23</v>
      </c>
      <c r="B191" s="123"/>
      <c r="C191" s="17">
        <v>1</v>
      </c>
      <c r="D191" s="5" t="s">
        <v>252</v>
      </c>
      <c r="E191" s="2" t="s">
        <v>7</v>
      </c>
      <c r="F191" s="23">
        <v>2700.48</v>
      </c>
    </row>
    <row r="192" spans="1:6" ht="15">
      <c r="A192" s="123" t="s">
        <v>23</v>
      </c>
      <c r="B192" s="123"/>
      <c r="C192" s="17">
        <v>1</v>
      </c>
      <c r="D192" s="5" t="s">
        <v>253</v>
      </c>
      <c r="E192" s="2" t="s">
        <v>7</v>
      </c>
      <c r="F192" s="23">
        <v>2500</v>
      </c>
    </row>
    <row r="193" spans="1:6" ht="15">
      <c r="A193" s="123" t="s">
        <v>23</v>
      </c>
      <c r="B193" s="123"/>
      <c r="C193" s="17">
        <v>1</v>
      </c>
      <c r="D193" s="5" t="s">
        <v>254</v>
      </c>
      <c r="E193" s="2" t="s">
        <v>7</v>
      </c>
      <c r="F193" s="23">
        <v>2180.8</v>
      </c>
    </row>
    <row r="194" spans="1:6" ht="15">
      <c r="A194" s="123" t="s">
        <v>23</v>
      </c>
      <c r="B194" s="123"/>
      <c r="C194" s="17">
        <v>3</v>
      </c>
      <c r="D194" s="5" t="s">
        <v>253</v>
      </c>
      <c r="E194" s="2" t="s">
        <v>7</v>
      </c>
      <c r="F194" s="23">
        <v>7499.99</v>
      </c>
    </row>
    <row r="195" spans="1:6" ht="15">
      <c r="A195" s="123" t="s">
        <v>23</v>
      </c>
      <c r="B195" s="123"/>
      <c r="C195" s="17">
        <v>1</v>
      </c>
      <c r="D195" s="5" t="s">
        <v>255</v>
      </c>
      <c r="E195" s="2" t="s">
        <v>7</v>
      </c>
      <c r="F195" s="23">
        <v>3016</v>
      </c>
    </row>
    <row r="196" spans="1:6" ht="15">
      <c r="A196" s="123" t="s">
        <v>23</v>
      </c>
      <c r="B196" s="123"/>
      <c r="C196" s="17">
        <v>10</v>
      </c>
      <c r="D196" s="5" t="s">
        <v>256</v>
      </c>
      <c r="E196" s="2" t="s">
        <v>7</v>
      </c>
      <c r="F196" s="23">
        <f>17069*1.16</f>
        <v>19800.039999999997</v>
      </c>
    </row>
    <row r="197" spans="1:6" ht="15">
      <c r="A197" s="123" t="s">
        <v>23</v>
      </c>
      <c r="B197" s="123"/>
      <c r="C197" s="17">
        <v>1</v>
      </c>
      <c r="D197" s="5" t="s">
        <v>257</v>
      </c>
      <c r="E197" s="2" t="s">
        <v>7</v>
      </c>
      <c r="F197" s="23">
        <f>8810.32*1.16</f>
        <v>10219.971199999998</v>
      </c>
    </row>
    <row r="198" spans="1:6" ht="15">
      <c r="A198" s="123" t="s">
        <v>23</v>
      </c>
      <c r="B198" s="123"/>
      <c r="C198" s="17">
        <v>2</v>
      </c>
      <c r="D198" s="5" t="s">
        <v>258</v>
      </c>
      <c r="E198" s="2" t="s">
        <v>7</v>
      </c>
      <c r="F198" s="26">
        <v>5940.01</v>
      </c>
    </row>
    <row r="199" spans="1:8" ht="15">
      <c r="A199" s="5" t="s">
        <v>260</v>
      </c>
      <c r="B199" s="5"/>
      <c r="C199" s="2">
        <v>1</v>
      </c>
      <c r="D199" s="61" t="s">
        <v>261</v>
      </c>
      <c r="E199" s="2" t="s">
        <v>7</v>
      </c>
      <c r="F199" s="3">
        <v>11171.9</v>
      </c>
      <c r="G199" s="27"/>
      <c r="H199" s="28"/>
    </row>
    <row r="200" spans="1:8" ht="15">
      <c r="A200" s="5" t="s">
        <v>262</v>
      </c>
      <c r="B200" s="5"/>
      <c r="C200" s="2">
        <v>1</v>
      </c>
      <c r="D200" s="61" t="s">
        <v>263</v>
      </c>
      <c r="E200" s="2" t="s">
        <v>7</v>
      </c>
      <c r="F200" s="3">
        <v>1765.25</v>
      </c>
      <c r="G200" s="27"/>
      <c r="H200" s="29"/>
    </row>
    <row r="201" spans="1:8" ht="15">
      <c r="A201" s="5" t="s">
        <v>264</v>
      </c>
      <c r="B201" s="5"/>
      <c r="C201" s="2">
        <v>1</v>
      </c>
      <c r="D201" s="61" t="s">
        <v>265</v>
      </c>
      <c r="E201" s="2" t="s">
        <v>7</v>
      </c>
      <c r="F201" s="3">
        <v>412.85</v>
      </c>
      <c r="G201" s="27"/>
      <c r="H201" s="28"/>
    </row>
    <row r="202" spans="1:6" ht="15">
      <c r="A202" s="5" t="s">
        <v>266</v>
      </c>
      <c r="B202" s="5"/>
      <c r="C202" s="2">
        <v>1</v>
      </c>
      <c r="D202" s="61" t="s">
        <v>267</v>
      </c>
      <c r="E202" s="2" t="s">
        <v>7</v>
      </c>
      <c r="F202" s="3">
        <v>7947.65</v>
      </c>
    </row>
    <row r="203" spans="1:6" ht="15">
      <c r="A203" s="5" t="s">
        <v>268</v>
      </c>
      <c r="B203" s="5"/>
      <c r="C203" s="2">
        <v>1</v>
      </c>
      <c r="D203" s="61" t="s">
        <v>269</v>
      </c>
      <c r="E203" s="2" t="s">
        <v>7</v>
      </c>
      <c r="F203" s="30"/>
    </row>
    <row r="204" spans="1:6" ht="15">
      <c r="A204" s="5" t="s">
        <v>270</v>
      </c>
      <c r="B204" s="5"/>
      <c r="C204" s="2">
        <v>1</v>
      </c>
      <c r="D204" s="61" t="s">
        <v>271</v>
      </c>
      <c r="E204" s="2" t="s">
        <v>7</v>
      </c>
      <c r="F204" s="3"/>
    </row>
    <row r="205" spans="1:6" ht="15">
      <c r="A205" s="5" t="s">
        <v>272</v>
      </c>
      <c r="B205" s="5"/>
      <c r="C205" s="2">
        <v>1</v>
      </c>
      <c r="D205" s="61" t="s">
        <v>271</v>
      </c>
      <c r="E205" s="2" t="s">
        <v>7</v>
      </c>
      <c r="F205" s="3"/>
    </row>
    <row r="206" spans="1:6" ht="15">
      <c r="A206" s="5" t="s">
        <v>273</v>
      </c>
      <c r="B206" s="5"/>
      <c r="C206" s="2">
        <v>1</v>
      </c>
      <c r="D206" s="61" t="s">
        <v>265</v>
      </c>
      <c r="E206" s="2" t="s">
        <v>7</v>
      </c>
      <c r="F206" s="3"/>
    </row>
    <row r="207" spans="1:6" ht="15">
      <c r="A207" s="5" t="s">
        <v>274</v>
      </c>
      <c r="B207" s="5"/>
      <c r="C207" s="2">
        <v>1</v>
      </c>
      <c r="D207" s="61" t="s">
        <v>261</v>
      </c>
      <c r="E207" s="2" t="s">
        <v>7</v>
      </c>
      <c r="F207" s="3">
        <v>11171.9</v>
      </c>
    </row>
    <row r="208" spans="1:6" ht="15">
      <c r="A208" s="5" t="s">
        <v>275</v>
      </c>
      <c r="B208" s="5"/>
      <c r="C208" s="2">
        <v>1</v>
      </c>
      <c r="D208" s="61" t="s">
        <v>263</v>
      </c>
      <c r="E208" s="2" t="s">
        <v>7</v>
      </c>
      <c r="F208" s="3">
        <v>1765.25</v>
      </c>
    </row>
    <row r="209" spans="1:6" ht="15">
      <c r="A209" s="5" t="s">
        <v>276</v>
      </c>
      <c r="B209" s="5"/>
      <c r="C209" s="2">
        <v>1</v>
      </c>
      <c r="D209" s="61" t="s">
        <v>277</v>
      </c>
      <c r="E209" s="2" t="s">
        <v>7</v>
      </c>
      <c r="F209" s="3">
        <v>412.85</v>
      </c>
    </row>
    <row r="210" spans="1:6" ht="15">
      <c r="A210" s="5" t="s">
        <v>278</v>
      </c>
      <c r="B210" s="5"/>
      <c r="C210" s="2">
        <v>1</v>
      </c>
      <c r="D210" s="61" t="s">
        <v>267</v>
      </c>
      <c r="E210" s="2" t="s">
        <v>7</v>
      </c>
      <c r="F210" s="3">
        <v>7947.65</v>
      </c>
    </row>
    <row r="211" spans="1:6" ht="15">
      <c r="A211" s="5" t="s">
        <v>279</v>
      </c>
      <c r="B211" s="5"/>
      <c r="C211" s="2">
        <v>1</v>
      </c>
      <c r="D211" s="61" t="s">
        <v>280</v>
      </c>
      <c r="E211" s="2" t="s">
        <v>7</v>
      </c>
      <c r="F211" s="3">
        <v>3407.45</v>
      </c>
    </row>
    <row r="212" spans="1:6" ht="15">
      <c r="A212" s="5" t="s">
        <v>281</v>
      </c>
      <c r="B212" s="5"/>
      <c r="C212" s="2">
        <v>17</v>
      </c>
      <c r="D212" s="61" t="s">
        <v>282</v>
      </c>
      <c r="E212" s="2" t="s">
        <v>7</v>
      </c>
      <c r="F212" s="3">
        <v>26842.15</v>
      </c>
    </row>
    <row r="213" spans="1:6" ht="15">
      <c r="A213" s="5" t="s">
        <v>283</v>
      </c>
      <c r="B213" s="5"/>
      <c r="C213" s="2">
        <v>1</v>
      </c>
      <c r="D213" s="61" t="s">
        <v>284</v>
      </c>
      <c r="E213" s="2" t="s">
        <v>7</v>
      </c>
      <c r="F213" s="3">
        <v>2097.02</v>
      </c>
    </row>
    <row r="214" spans="1:6" ht="15">
      <c r="A214" s="5" t="s">
        <v>285</v>
      </c>
      <c r="B214" s="5"/>
      <c r="C214" s="2">
        <v>1</v>
      </c>
      <c r="D214" s="61" t="s">
        <v>286</v>
      </c>
      <c r="E214" s="2" t="s">
        <v>7</v>
      </c>
      <c r="F214" s="3">
        <v>9646.2</v>
      </c>
    </row>
    <row r="215" spans="1:6" ht="15">
      <c r="A215" s="5" t="s">
        <v>287</v>
      </c>
      <c r="B215" s="5"/>
      <c r="C215" s="2">
        <v>1</v>
      </c>
      <c r="D215" s="61" t="s">
        <v>288</v>
      </c>
      <c r="E215" s="2" t="s">
        <v>7</v>
      </c>
      <c r="F215" s="3">
        <v>828</v>
      </c>
    </row>
    <row r="216" spans="1:6" ht="15">
      <c r="A216" s="5" t="s">
        <v>281</v>
      </c>
      <c r="B216" s="5"/>
      <c r="C216" s="2">
        <v>1</v>
      </c>
      <c r="D216" s="61" t="s">
        <v>289</v>
      </c>
      <c r="E216" s="2" t="s">
        <v>7</v>
      </c>
      <c r="F216" s="3"/>
    </row>
    <row r="217" spans="1:6" ht="15">
      <c r="A217" s="5" t="s">
        <v>290</v>
      </c>
      <c r="B217" s="5"/>
      <c r="C217" s="2" t="s">
        <v>291</v>
      </c>
      <c r="D217" s="61" t="s">
        <v>292</v>
      </c>
      <c r="E217" s="2" t="s">
        <v>7</v>
      </c>
      <c r="F217" s="31"/>
    </row>
    <row r="218" spans="1:6" ht="15">
      <c r="A218" s="5" t="s">
        <v>293</v>
      </c>
      <c r="B218" s="5"/>
      <c r="C218" s="2">
        <v>1</v>
      </c>
      <c r="D218" s="61" t="s">
        <v>294</v>
      </c>
      <c r="E218" s="2" t="s">
        <v>7</v>
      </c>
      <c r="F218" s="33">
        <v>18819.75</v>
      </c>
    </row>
    <row r="219" spans="1:6" ht="15">
      <c r="A219" s="5" t="s">
        <v>295</v>
      </c>
      <c r="B219" s="5"/>
      <c r="C219" s="2">
        <v>1</v>
      </c>
      <c r="D219" s="61" t="s">
        <v>296</v>
      </c>
      <c r="E219" s="2" t="s">
        <v>7</v>
      </c>
      <c r="F219" s="32"/>
    </row>
    <row r="220" spans="1:6" ht="15">
      <c r="A220" s="5" t="s">
        <v>297</v>
      </c>
      <c r="B220" s="5"/>
      <c r="C220" s="2">
        <v>1</v>
      </c>
      <c r="D220" s="61" t="s">
        <v>298</v>
      </c>
      <c r="E220" s="2" t="s">
        <v>7</v>
      </c>
      <c r="F220" s="32"/>
    </row>
    <row r="221" spans="1:6" ht="15">
      <c r="A221" s="5" t="s">
        <v>281</v>
      </c>
      <c r="B221" s="5"/>
      <c r="C221" s="2">
        <v>1</v>
      </c>
      <c r="D221" s="61" t="s">
        <v>299</v>
      </c>
      <c r="E221" s="2" t="s">
        <v>7</v>
      </c>
      <c r="F221" s="32"/>
    </row>
    <row r="222" spans="1:6" ht="15">
      <c r="A222" s="5" t="s">
        <v>300</v>
      </c>
      <c r="B222" s="5"/>
      <c r="C222" s="2">
        <v>1</v>
      </c>
      <c r="D222" s="61" t="s">
        <v>301</v>
      </c>
      <c r="E222" s="2" t="s">
        <v>7</v>
      </c>
      <c r="F222" s="33">
        <v>5241</v>
      </c>
    </row>
    <row r="223" spans="1:6" ht="15">
      <c r="A223" s="5" t="s">
        <v>281</v>
      </c>
      <c r="B223" s="5"/>
      <c r="C223" s="2">
        <v>1</v>
      </c>
      <c r="D223" s="61" t="s">
        <v>302</v>
      </c>
      <c r="E223" s="2" t="s">
        <v>7</v>
      </c>
      <c r="F223" s="32">
        <v>44.99</v>
      </c>
    </row>
    <row r="224" spans="1:6" ht="15">
      <c r="A224" s="5" t="s">
        <v>281</v>
      </c>
      <c r="B224" s="5"/>
      <c r="C224" s="2">
        <v>1</v>
      </c>
      <c r="D224" s="61" t="s">
        <v>303</v>
      </c>
      <c r="E224" s="2" t="s">
        <v>7</v>
      </c>
      <c r="F224" s="32">
        <v>20778.2</v>
      </c>
    </row>
    <row r="225" spans="1:6" ht="15">
      <c r="A225" s="5" t="s">
        <v>304</v>
      </c>
      <c r="B225" s="5"/>
      <c r="C225" s="2">
        <v>1</v>
      </c>
      <c r="D225" s="61" t="s">
        <v>294</v>
      </c>
      <c r="E225" s="2" t="s">
        <v>7</v>
      </c>
      <c r="F225" s="33">
        <v>18819.75</v>
      </c>
    </row>
    <row r="226" spans="1:6" ht="15">
      <c r="A226" s="5" t="s">
        <v>305</v>
      </c>
      <c r="B226" s="5"/>
      <c r="C226" s="2">
        <v>1</v>
      </c>
      <c r="D226" s="65" t="s">
        <v>296</v>
      </c>
      <c r="E226" s="2" t="s">
        <v>7</v>
      </c>
      <c r="F226" s="32"/>
    </row>
    <row r="227" spans="1:6" ht="15">
      <c r="A227" s="5" t="s">
        <v>306</v>
      </c>
      <c r="B227" s="5"/>
      <c r="C227" s="2">
        <v>1</v>
      </c>
      <c r="D227" s="61" t="s">
        <v>298</v>
      </c>
      <c r="E227" s="2" t="s">
        <v>7</v>
      </c>
      <c r="F227" s="32"/>
    </row>
    <row r="228" spans="1:6" ht="15">
      <c r="A228" s="5" t="s">
        <v>281</v>
      </c>
      <c r="B228" s="5"/>
      <c r="C228" s="2">
        <v>1</v>
      </c>
      <c r="D228" s="61" t="s">
        <v>307</v>
      </c>
      <c r="E228" s="2" t="s">
        <v>7</v>
      </c>
      <c r="F228" s="32"/>
    </row>
    <row r="229" spans="1:6" ht="15">
      <c r="A229" s="5" t="s">
        <v>304</v>
      </c>
      <c r="B229" s="5"/>
      <c r="C229" s="2">
        <v>1</v>
      </c>
      <c r="D229" s="61" t="s">
        <v>294</v>
      </c>
      <c r="E229" s="2" t="s">
        <v>7</v>
      </c>
      <c r="F229" s="33">
        <v>18819.75</v>
      </c>
    </row>
    <row r="230" spans="1:6" ht="15">
      <c r="A230" s="5" t="s">
        <v>305</v>
      </c>
      <c r="B230" s="5"/>
      <c r="C230" s="2">
        <v>1</v>
      </c>
      <c r="D230" s="65" t="s">
        <v>296</v>
      </c>
      <c r="E230" s="2" t="s">
        <v>7</v>
      </c>
      <c r="F230" s="32"/>
    </row>
    <row r="231" spans="1:6" ht="15">
      <c r="A231" s="5" t="s">
        <v>306</v>
      </c>
      <c r="B231" s="5"/>
      <c r="C231" s="2">
        <v>1</v>
      </c>
      <c r="D231" s="61" t="s">
        <v>298</v>
      </c>
      <c r="E231" s="2" t="s">
        <v>7</v>
      </c>
      <c r="F231" s="32"/>
    </row>
    <row r="232" spans="1:6" ht="15">
      <c r="A232" s="5" t="s">
        <v>281</v>
      </c>
      <c r="B232" s="5"/>
      <c r="C232" s="2">
        <v>1</v>
      </c>
      <c r="D232" s="61" t="s">
        <v>307</v>
      </c>
      <c r="E232" s="2" t="s">
        <v>7</v>
      </c>
      <c r="F232" s="32"/>
    </row>
    <row r="233" spans="1:6" ht="15">
      <c r="A233" s="5" t="s">
        <v>308</v>
      </c>
      <c r="B233" s="5"/>
      <c r="C233" s="2">
        <v>1</v>
      </c>
      <c r="D233" s="61" t="s">
        <v>301</v>
      </c>
      <c r="E233" s="2" t="s">
        <v>7</v>
      </c>
      <c r="F233" s="33">
        <v>5241.01</v>
      </c>
    </row>
    <row r="234" spans="1:6" ht="15">
      <c r="A234" s="5" t="s">
        <v>309</v>
      </c>
      <c r="B234" s="5"/>
      <c r="C234" s="2">
        <v>1</v>
      </c>
      <c r="D234" s="61" t="s">
        <v>294</v>
      </c>
      <c r="E234" s="2" t="s">
        <v>7</v>
      </c>
      <c r="F234" s="33">
        <v>18819.75</v>
      </c>
    </row>
    <row r="235" spans="1:6" ht="15">
      <c r="A235" s="5" t="s">
        <v>310</v>
      </c>
      <c r="B235" s="5"/>
      <c r="C235" s="2">
        <v>1</v>
      </c>
      <c r="D235" s="65" t="s">
        <v>296</v>
      </c>
      <c r="E235" s="2" t="s">
        <v>7</v>
      </c>
      <c r="F235" s="32"/>
    </row>
    <row r="236" spans="1:6" ht="15">
      <c r="A236" s="5" t="s">
        <v>311</v>
      </c>
      <c r="B236" s="5"/>
      <c r="C236" s="2">
        <v>1</v>
      </c>
      <c r="D236" s="61" t="s">
        <v>298</v>
      </c>
      <c r="E236" s="2" t="s">
        <v>7</v>
      </c>
      <c r="F236" s="32"/>
    </row>
    <row r="237" spans="1:6" ht="15">
      <c r="A237" s="5" t="s">
        <v>281</v>
      </c>
      <c r="B237" s="5"/>
      <c r="C237" s="2">
        <v>1</v>
      </c>
      <c r="D237" s="61" t="s">
        <v>299</v>
      </c>
      <c r="E237" s="2" t="s">
        <v>7</v>
      </c>
      <c r="F237" s="32"/>
    </row>
    <row r="238" spans="1:6" ht="15">
      <c r="A238" s="5" t="s">
        <v>312</v>
      </c>
      <c r="B238" s="5"/>
      <c r="C238" s="2">
        <v>1</v>
      </c>
      <c r="D238" s="65" t="s">
        <v>313</v>
      </c>
      <c r="E238" s="2" t="s">
        <v>7</v>
      </c>
      <c r="F238" s="33">
        <v>1620</v>
      </c>
    </row>
    <row r="239" spans="1:6" ht="15">
      <c r="A239" s="5" t="s">
        <v>314</v>
      </c>
      <c r="B239" s="5"/>
      <c r="C239" s="2">
        <v>1</v>
      </c>
      <c r="D239" s="61" t="s">
        <v>294</v>
      </c>
      <c r="E239" s="2" t="s">
        <v>7</v>
      </c>
      <c r="F239" s="33">
        <v>18819.75</v>
      </c>
    </row>
    <row r="240" spans="1:6" ht="15">
      <c r="A240" s="5" t="s">
        <v>315</v>
      </c>
      <c r="B240" s="5"/>
      <c r="C240" s="2">
        <v>1</v>
      </c>
      <c r="D240" s="65" t="s">
        <v>296</v>
      </c>
      <c r="E240" s="2" t="s">
        <v>7</v>
      </c>
      <c r="F240" s="32"/>
    </row>
    <row r="241" spans="1:6" ht="15">
      <c r="A241" s="5" t="s">
        <v>316</v>
      </c>
      <c r="B241" s="5"/>
      <c r="C241" s="2">
        <v>1</v>
      </c>
      <c r="D241" s="61" t="s">
        <v>298</v>
      </c>
      <c r="E241" s="2" t="s">
        <v>7</v>
      </c>
      <c r="F241" s="32"/>
    </row>
    <row r="242" spans="1:6" ht="15">
      <c r="A242" s="5" t="s">
        <v>281</v>
      </c>
      <c r="B242" s="5"/>
      <c r="C242" s="2">
        <v>1</v>
      </c>
      <c r="D242" s="61" t="s">
        <v>299</v>
      </c>
      <c r="E242" s="2" t="s">
        <v>7</v>
      </c>
      <c r="F242" s="32"/>
    </row>
    <row r="243" spans="1:6" ht="15">
      <c r="A243" s="5" t="s">
        <v>281</v>
      </c>
      <c r="B243" s="5"/>
      <c r="C243" s="2">
        <v>1</v>
      </c>
      <c r="D243" s="61" t="s">
        <v>317</v>
      </c>
      <c r="E243" s="2" t="s">
        <v>7</v>
      </c>
      <c r="F243" s="32"/>
    </row>
    <row r="244" spans="1:6" ht="15">
      <c r="A244" s="5" t="s">
        <v>318</v>
      </c>
      <c r="B244" s="5"/>
      <c r="C244" s="2">
        <v>1</v>
      </c>
      <c r="D244" s="61" t="s">
        <v>294</v>
      </c>
      <c r="E244" s="2" t="s">
        <v>7</v>
      </c>
      <c r="F244" s="33">
        <v>18819.75</v>
      </c>
    </row>
    <row r="245" spans="1:6" ht="15">
      <c r="A245" s="5" t="s">
        <v>319</v>
      </c>
      <c r="B245" s="5"/>
      <c r="C245" s="2">
        <v>1</v>
      </c>
      <c r="D245" s="65" t="s">
        <v>296</v>
      </c>
      <c r="E245" s="2" t="s">
        <v>7</v>
      </c>
      <c r="F245" s="32"/>
    </row>
    <row r="246" spans="1:6" ht="15">
      <c r="A246" s="5" t="s">
        <v>320</v>
      </c>
      <c r="B246" s="5"/>
      <c r="C246" s="2">
        <v>1</v>
      </c>
      <c r="D246" s="61" t="s">
        <v>298</v>
      </c>
      <c r="E246" s="2" t="s">
        <v>7</v>
      </c>
      <c r="F246" s="32"/>
    </row>
    <row r="247" spans="1:6" ht="15">
      <c r="A247" s="5" t="s">
        <v>281</v>
      </c>
      <c r="B247" s="5"/>
      <c r="C247" s="2">
        <v>1</v>
      </c>
      <c r="D247" s="61" t="s">
        <v>307</v>
      </c>
      <c r="E247" s="2" t="s">
        <v>7</v>
      </c>
      <c r="F247" s="32"/>
    </row>
    <row r="248" spans="1:6" ht="15">
      <c r="A248" s="5" t="s">
        <v>321</v>
      </c>
      <c r="B248" s="5"/>
      <c r="C248" s="2">
        <v>1</v>
      </c>
      <c r="D248" s="65" t="s">
        <v>322</v>
      </c>
      <c r="E248" s="2" t="s">
        <v>7</v>
      </c>
      <c r="F248" s="33">
        <v>12450</v>
      </c>
    </row>
    <row r="249" spans="1:6" ht="15">
      <c r="A249" s="5" t="s">
        <v>323</v>
      </c>
      <c r="B249" s="5"/>
      <c r="C249" s="2">
        <v>1</v>
      </c>
      <c r="D249" s="65" t="s">
        <v>324</v>
      </c>
      <c r="E249" s="2" t="s">
        <v>7</v>
      </c>
      <c r="F249" s="33">
        <v>765</v>
      </c>
    </row>
    <row r="250" spans="1:6" ht="15">
      <c r="A250" s="5" t="s">
        <v>325</v>
      </c>
      <c r="B250" s="5"/>
      <c r="C250" s="2">
        <v>1</v>
      </c>
      <c r="D250" s="65" t="s">
        <v>326</v>
      </c>
      <c r="E250" s="2" t="s">
        <v>7</v>
      </c>
      <c r="F250" s="33">
        <v>4570</v>
      </c>
    </row>
    <row r="251" spans="1:6" ht="15">
      <c r="A251" s="5" t="s">
        <v>327</v>
      </c>
      <c r="B251" s="5"/>
      <c r="C251" s="2">
        <v>1</v>
      </c>
      <c r="D251" s="65" t="s">
        <v>328</v>
      </c>
      <c r="E251" s="2" t="s">
        <v>7</v>
      </c>
      <c r="F251" s="33">
        <v>6320</v>
      </c>
    </row>
    <row r="252" spans="1:6" ht="15">
      <c r="A252" s="5" t="s">
        <v>329</v>
      </c>
      <c r="B252" s="5"/>
      <c r="C252" s="2">
        <v>1</v>
      </c>
      <c r="D252" s="65" t="s">
        <v>330</v>
      </c>
      <c r="E252" s="2" t="s">
        <v>7</v>
      </c>
      <c r="F252" s="33">
        <v>1127</v>
      </c>
    </row>
    <row r="253" spans="1:6" s="35" customFormat="1" ht="15">
      <c r="A253" s="121" t="s">
        <v>281</v>
      </c>
      <c r="B253" s="121"/>
      <c r="C253" s="16">
        <v>1</v>
      </c>
      <c r="D253" s="34" t="s">
        <v>331</v>
      </c>
      <c r="E253" s="16" t="s">
        <v>7</v>
      </c>
      <c r="F253" s="55">
        <v>1850</v>
      </c>
    </row>
    <row r="254" spans="1:6" ht="15">
      <c r="A254" s="5" t="s">
        <v>332</v>
      </c>
      <c r="B254" s="5"/>
      <c r="C254" s="2">
        <v>1</v>
      </c>
      <c r="D254" s="61" t="s">
        <v>333</v>
      </c>
      <c r="E254" s="2" t="s">
        <v>7</v>
      </c>
      <c r="F254" s="32">
        <v>23100</v>
      </c>
    </row>
    <row r="255" spans="1:6" ht="15">
      <c r="A255" s="76" t="s">
        <v>281</v>
      </c>
      <c r="B255" s="91"/>
      <c r="C255" s="2">
        <v>40</v>
      </c>
      <c r="D255" s="61" t="s">
        <v>334</v>
      </c>
      <c r="E255" s="2" t="s">
        <v>7</v>
      </c>
      <c r="F255" s="32">
        <v>110631.84</v>
      </c>
    </row>
    <row r="256" spans="1:6" ht="15">
      <c r="A256" s="121" t="s">
        <v>281</v>
      </c>
      <c r="B256" s="121"/>
      <c r="C256" s="2">
        <v>1</v>
      </c>
      <c r="D256" s="61" t="s">
        <v>301</v>
      </c>
      <c r="E256" s="2" t="s">
        <v>7</v>
      </c>
      <c r="F256" s="33">
        <v>5241.01</v>
      </c>
    </row>
    <row r="257" spans="1:6" ht="15">
      <c r="A257" s="5" t="s">
        <v>335</v>
      </c>
      <c r="B257" s="5"/>
      <c r="C257" s="2">
        <v>1</v>
      </c>
      <c r="D257" s="61" t="s">
        <v>294</v>
      </c>
      <c r="E257" s="2" t="s">
        <v>7</v>
      </c>
      <c r="F257" s="33">
        <v>18819.75</v>
      </c>
    </row>
    <row r="258" spans="1:6" ht="15">
      <c r="A258" s="5" t="s">
        <v>336</v>
      </c>
      <c r="B258" s="5"/>
      <c r="C258" s="2">
        <v>1</v>
      </c>
      <c r="D258" s="65" t="s">
        <v>337</v>
      </c>
      <c r="E258" s="2" t="s">
        <v>7</v>
      </c>
      <c r="F258" s="32"/>
    </row>
    <row r="259" spans="1:6" ht="15">
      <c r="A259" s="5" t="s">
        <v>338</v>
      </c>
      <c r="B259" s="5"/>
      <c r="C259" s="2">
        <v>1</v>
      </c>
      <c r="D259" s="61" t="s">
        <v>298</v>
      </c>
      <c r="E259" s="2" t="s">
        <v>7</v>
      </c>
      <c r="F259" s="32"/>
    </row>
    <row r="260" spans="1:6" ht="15">
      <c r="A260" s="121" t="s">
        <v>281</v>
      </c>
      <c r="B260" s="121"/>
      <c r="C260" s="2">
        <v>1</v>
      </c>
      <c r="D260" s="61" t="s">
        <v>302</v>
      </c>
      <c r="E260" s="2" t="s">
        <v>7</v>
      </c>
      <c r="F260" s="32"/>
    </row>
    <row r="261" spans="1:6" ht="15">
      <c r="A261" s="121" t="s">
        <v>281</v>
      </c>
      <c r="B261" s="121"/>
      <c r="C261" s="2">
        <v>1</v>
      </c>
      <c r="D261" s="61" t="s">
        <v>339</v>
      </c>
      <c r="E261" s="2" t="s">
        <v>7</v>
      </c>
      <c r="F261" s="32"/>
    </row>
    <row r="262" spans="1:6" ht="15">
      <c r="A262" s="5" t="s">
        <v>340</v>
      </c>
      <c r="B262" s="5"/>
      <c r="C262" s="2">
        <v>1</v>
      </c>
      <c r="D262" s="61" t="s">
        <v>301</v>
      </c>
      <c r="E262" s="2" t="s">
        <v>7</v>
      </c>
      <c r="F262" s="33">
        <v>5241.01</v>
      </c>
    </row>
    <row r="263" spans="1:6" ht="15">
      <c r="A263" s="5" t="s">
        <v>341</v>
      </c>
      <c r="B263" s="5"/>
      <c r="C263" s="2">
        <v>1</v>
      </c>
      <c r="D263" s="61" t="s">
        <v>294</v>
      </c>
      <c r="E263" s="2" t="s">
        <v>7</v>
      </c>
      <c r="F263" s="33">
        <v>18819.75</v>
      </c>
    </row>
    <row r="264" spans="1:6" ht="15">
      <c r="A264" s="5" t="s">
        <v>342</v>
      </c>
      <c r="B264" s="5"/>
      <c r="C264" s="2">
        <v>1</v>
      </c>
      <c r="D264" s="65" t="s">
        <v>296</v>
      </c>
      <c r="E264" s="2" t="s">
        <v>7</v>
      </c>
      <c r="F264" s="32"/>
    </row>
    <row r="265" spans="1:6" ht="15">
      <c r="A265" s="5" t="s">
        <v>343</v>
      </c>
      <c r="B265" s="5"/>
      <c r="C265" s="2">
        <v>1</v>
      </c>
      <c r="D265" s="61" t="s">
        <v>298</v>
      </c>
      <c r="E265" s="2" t="s">
        <v>7</v>
      </c>
      <c r="F265" s="32"/>
    </row>
    <row r="266" spans="1:6" ht="15">
      <c r="A266" s="5" t="s">
        <v>281</v>
      </c>
      <c r="B266" s="5"/>
      <c r="C266" s="2">
        <v>1</v>
      </c>
      <c r="D266" s="61" t="s">
        <v>307</v>
      </c>
      <c r="E266" s="2" t="s">
        <v>7</v>
      </c>
      <c r="F266" s="32"/>
    </row>
    <row r="267" spans="1:6" ht="15">
      <c r="A267" s="5" t="s">
        <v>281</v>
      </c>
      <c r="B267" s="5"/>
      <c r="C267" s="2">
        <v>1</v>
      </c>
      <c r="D267" s="65" t="s">
        <v>344</v>
      </c>
      <c r="E267" s="2" t="s">
        <v>7</v>
      </c>
      <c r="F267" s="33">
        <v>1620</v>
      </c>
    </row>
    <row r="268" spans="1:6" ht="15">
      <c r="A268" s="5" t="s">
        <v>345</v>
      </c>
      <c r="B268" s="5"/>
      <c r="C268" s="2">
        <v>1</v>
      </c>
      <c r="D268" s="61" t="s">
        <v>294</v>
      </c>
      <c r="E268" s="2" t="s">
        <v>7</v>
      </c>
      <c r="F268" s="33">
        <v>18819.75</v>
      </c>
    </row>
    <row r="269" spans="1:6" ht="15">
      <c r="A269" s="5" t="s">
        <v>346</v>
      </c>
      <c r="B269" s="5"/>
      <c r="C269" s="2">
        <v>1</v>
      </c>
      <c r="D269" s="65" t="s">
        <v>296</v>
      </c>
      <c r="E269" s="2" t="s">
        <v>7</v>
      </c>
      <c r="F269" s="32"/>
    </row>
    <row r="270" spans="1:6" ht="15">
      <c r="A270" s="5" t="s">
        <v>347</v>
      </c>
      <c r="B270" s="5"/>
      <c r="C270" s="2">
        <v>1</v>
      </c>
      <c r="D270" s="61" t="s">
        <v>298</v>
      </c>
      <c r="E270" s="2" t="s">
        <v>7</v>
      </c>
      <c r="F270" s="32"/>
    </row>
    <row r="271" spans="1:6" ht="15">
      <c r="A271" s="5" t="s">
        <v>281</v>
      </c>
      <c r="B271" s="5"/>
      <c r="C271" s="2">
        <v>1</v>
      </c>
      <c r="D271" s="61" t="s">
        <v>299</v>
      </c>
      <c r="E271" s="2" t="s">
        <v>7</v>
      </c>
      <c r="F271" s="32"/>
    </row>
    <row r="272" spans="1:6" ht="15">
      <c r="A272" s="5" t="s">
        <v>348</v>
      </c>
      <c r="B272" s="5"/>
      <c r="C272" s="2">
        <v>1</v>
      </c>
      <c r="D272" s="61" t="s">
        <v>301</v>
      </c>
      <c r="E272" s="2" t="s">
        <v>7</v>
      </c>
      <c r="F272" s="33">
        <v>5241.01</v>
      </c>
    </row>
    <row r="273" spans="1:6" ht="15">
      <c r="A273" s="5" t="s">
        <v>349</v>
      </c>
      <c r="B273" s="5"/>
      <c r="C273" s="2">
        <v>1</v>
      </c>
      <c r="D273" s="61" t="s">
        <v>294</v>
      </c>
      <c r="E273" s="2" t="s">
        <v>7</v>
      </c>
      <c r="F273" s="33">
        <v>18819.75</v>
      </c>
    </row>
    <row r="274" spans="1:6" ht="15">
      <c r="A274" s="5" t="s">
        <v>350</v>
      </c>
      <c r="B274" s="5"/>
      <c r="C274" s="2">
        <v>1</v>
      </c>
      <c r="D274" s="65" t="s">
        <v>337</v>
      </c>
      <c r="E274" s="2" t="s">
        <v>7</v>
      </c>
      <c r="F274" s="32"/>
    </row>
    <row r="275" spans="1:6" ht="15">
      <c r="A275" s="5" t="s">
        <v>351</v>
      </c>
      <c r="B275" s="5"/>
      <c r="C275" s="2">
        <v>1</v>
      </c>
      <c r="D275" s="61" t="s">
        <v>298</v>
      </c>
      <c r="E275" s="2" t="s">
        <v>7</v>
      </c>
      <c r="F275" s="33"/>
    </row>
    <row r="276" spans="1:6" ht="15">
      <c r="A276" s="5" t="s">
        <v>281</v>
      </c>
      <c r="B276" s="5"/>
      <c r="C276" s="2">
        <v>1</v>
      </c>
      <c r="D276" s="61" t="s">
        <v>307</v>
      </c>
      <c r="E276" s="2" t="s">
        <v>7</v>
      </c>
      <c r="F276" s="33"/>
    </row>
    <row r="277" spans="1:6" ht="15">
      <c r="A277" s="5" t="s">
        <v>352</v>
      </c>
      <c r="B277" s="5"/>
      <c r="C277" s="2">
        <v>1</v>
      </c>
      <c r="D277" s="61" t="s">
        <v>294</v>
      </c>
      <c r="E277" s="2" t="s">
        <v>7</v>
      </c>
      <c r="F277" s="33">
        <v>18819.75</v>
      </c>
    </row>
    <row r="278" spans="1:6" ht="15">
      <c r="A278" s="5" t="s">
        <v>353</v>
      </c>
      <c r="B278" s="5"/>
      <c r="C278" s="2">
        <v>1</v>
      </c>
      <c r="D278" s="65" t="s">
        <v>296</v>
      </c>
      <c r="E278" s="2" t="s">
        <v>7</v>
      </c>
      <c r="F278" s="32"/>
    </row>
    <row r="279" spans="1:6" ht="15">
      <c r="A279" s="5" t="s">
        <v>354</v>
      </c>
      <c r="B279" s="5"/>
      <c r="C279" s="2">
        <v>1</v>
      </c>
      <c r="D279" s="61" t="s">
        <v>298</v>
      </c>
      <c r="E279" s="2" t="s">
        <v>7</v>
      </c>
      <c r="F279" s="32"/>
    </row>
    <row r="280" spans="1:6" ht="15">
      <c r="A280" s="5" t="s">
        <v>281</v>
      </c>
      <c r="B280" s="5"/>
      <c r="C280" s="2">
        <v>1</v>
      </c>
      <c r="D280" s="61" t="s">
        <v>299</v>
      </c>
      <c r="E280" s="2" t="s">
        <v>7</v>
      </c>
      <c r="F280" s="32"/>
    </row>
    <row r="281" spans="1:6" ht="15">
      <c r="A281" s="5" t="s">
        <v>355</v>
      </c>
      <c r="B281" s="5"/>
      <c r="C281" s="2">
        <v>1</v>
      </c>
      <c r="D281" s="61" t="s">
        <v>301</v>
      </c>
      <c r="E281" s="2" t="s">
        <v>7</v>
      </c>
      <c r="F281" s="33">
        <v>5241.01</v>
      </c>
    </row>
    <row r="282" spans="1:6" ht="15">
      <c r="A282" s="5" t="s">
        <v>356</v>
      </c>
      <c r="B282" s="5"/>
      <c r="C282" s="2">
        <v>1</v>
      </c>
      <c r="D282" s="61" t="s">
        <v>294</v>
      </c>
      <c r="E282" s="2" t="s">
        <v>7</v>
      </c>
      <c r="F282" s="33">
        <v>18819.75</v>
      </c>
    </row>
    <row r="283" spans="1:6" ht="15">
      <c r="A283" s="5" t="s">
        <v>357</v>
      </c>
      <c r="B283" s="5"/>
      <c r="C283" s="2">
        <v>1</v>
      </c>
      <c r="D283" s="65" t="s">
        <v>296</v>
      </c>
      <c r="E283" s="2" t="s">
        <v>7</v>
      </c>
      <c r="F283" s="56"/>
    </row>
    <row r="284" spans="1:6" ht="15">
      <c r="A284" s="5" t="s">
        <v>358</v>
      </c>
      <c r="B284" s="5"/>
      <c r="C284" s="2">
        <v>1</v>
      </c>
      <c r="D284" s="61" t="s">
        <v>298</v>
      </c>
      <c r="E284" s="2" t="s">
        <v>7</v>
      </c>
      <c r="F284" s="32"/>
    </row>
    <row r="285" spans="1:6" ht="15">
      <c r="A285" s="5" t="s">
        <v>281</v>
      </c>
      <c r="B285" s="5"/>
      <c r="C285" s="2">
        <v>1</v>
      </c>
      <c r="D285" s="61" t="s">
        <v>307</v>
      </c>
      <c r="E285" s="2" t="s">
        <v>7</v>
      </c>
      <c r="F285" s="32"/>
    </row>
    <row r="286" spans="1:6" ht="15">
      <c r="A286" s="5" t="s">
        <v>359</v>
      </c>
      <c r="B286" s="5"/>
      <c r="C286" s="36">
        <v>1</v>
      </c>
      <c r="D286" s="65" t="s">
        <v>360</v>
      </c>
      <c r="E286" s="2" t="s">
        <v>7</v>
      </c>
      <c r="F286" s="32">
        <v>1170</v>
      </c>
    </row>
    <row r="287" spans="1:6" ht="15">
      <c r="A287" s="5" t="s">
        <v>361</v>
      </c>
      <c r="B287" s="5"/>
      <c r="C287" s="36">
        <v>1</v>
      </c>
      <c r="D287" s="65" t="s">
        <v>362</v>
      </c>
      <c r="E287" s="2" t="s">
        <v>7</v>
      </c>
      <c r="F287" s="32">
        <v>5060</v>
      </c>
    </row>
    <row r="288" spans="1:6" ht="15">
      <c r="A288" s="5" t="s">
        <v>281</v>
      </c>
      <c r="B288" s="5"/>
      <c r="C288" s="2">
        <v>1</v>
      </c>
      <c r="D288" s="65" t="s">
        <v>363</v>
      </c>
      <c r="E288" s="2" t="s">
        <v>7</v>
      </c>
      <c r="F288" s="32">
        <v>13450</v>
      </c>
    </row>
    <row r="289" spans="1:6" ht="15">
      <c r="A289" s="5" t="s">
        <v>281</v>
      </c>
      <c r="B289" s="5"/>
      <c r="C289" s="2">
        <v>1</v>
      </c>
      <c r="D289" s="61" t="s">
        <v>364</v>
      </c>
      <c r="E289" s="2" t="s">
        <v>7</v>
      </c>
      <c r="F289" s="32"/>
    </row>
    <row r="290" spans="1:6" ht="15">
      <c r="A290" s="5" t="s">
        <v>365</v>
      </c>
      <c r="B290" s="5"/>
      <c r="C290" s="2">
        <v>1</v>
      </c>
      <c r="D290" s="61" t="s">
        <v>366</v>
      </c>
      <c r="E290" s="2" t="s">
        <v>7</v>
      </c>
      <c r="F290" s="32"/>
    </row>
    <row r="291" spans="1:6" ht="15">
      <c r="A291" s="5" t="s">
        <v>281</v>
      </c>
      <c r="B291" s="5"/>
      <c r="C291" s="2">
        <v>1</v>
      </c>
      <c r="D291" s="61" t="s">
        <v>367</v>
      </c>
      <c r="E291" s="2" t="s">
        <v>7</v>
      </c>
      <c r="F291" s="32"/>
    </row>
    <row r="292" spans="1:6" ht="15">
      <c r="A292" s="5" t="s">
        <v>368</v>
      </c>
      <c r="B292" s="5"/>
      <c r="C292" s="2">
        <v>1</v>
      </c>
      <c r="D292" s="61" t="s">
        <v>369</v>
      </c>
      <c r="E292" s="2" t="s">
        <v>7</v>
      </c>
      <c r="F292" s="32">
        <v>230</v>
      </c>
    </row>
    <row r="293" spans="1:6" ht="15">
      <c r="A293" s="5" t="s">
        <v>370</v>
      </c>
      <c r="B293" s="5"/>
      <c r="C293" s="2">
        <v>1</v>
      </c>
      <c r="D293" s="61" t="s">
        <v>371</v>
      </c>
      <c r="E293" s="2" t="s">
        <v>7</v>
      </c>
      <c r="F293" s="57">
        <v>13560</v>
      </c>
    </row>
    <row r="294" spans="1:6" ht="15">
      <c r="A294" s="5" t="s">
        <v>372</v>
      </c>
      <c r="B294" s="5"/>
      <c r="C294" s="2">
        <v>1</v>
      </c>
      <c r="D294" s="61" t="s">
        <v>373</v>
      </c>
      <c r="E294" s="2" t="s">
        <v>7</v>
      </c>
      <c r="F294" s="57"/>
    </row>
    <row r="295" spans="1:6" ht="15">
      <c r="A295" s="5" t="s">
        <v>281</v>
      </c>
      <c r="B295" s="5"/>
      <c r="C295" s="2">
        <v>1</v>
      </c>
      <c r="D295" s="61" t="s">
        <v>374</v>
      </c>
      <c r="E295" s="2" t="s">
        <v>7</v>
      </c>
      <c r="F295" s="57"/>
    </row>
    <row r="296" spans="1:6" ht="15">
      <c r="A296" s="123" t="s">
        <v>372</v>
      </c>
      <c r="B296" s="123"/>
      <c r="C296" s="2">
        <v>1</v>
      </c>
      <c r="D296" s="61" t="s">
        <v>375</v>
      </c>
      <c r="E296" s="2" t="s">
        <v>7</v>
      </c>
      <c r="F296" s="57"/>
    </row>
    <row r="297" spans="1:6" ht="15">
      <c r="A297" s="123" t="s">
        <v>281</v>
      </c>
      <c r="B297" s="123"/>
      <c r="C297" s="2">
        <v>1</v>
      </c>
      <c r="D297" s="61" t="s">
        <v>376</v>
      </c>
      <c r="E297" s="2" t="s">
        <v>7</v>
      </c>
      <c r="F297" s="57"/>
    </row>
    <row r="298" spans="1:6" ht="15">
      <c r="A298" s="123" t="s">
        <v>377</v>
      </c>
      <c r="B298" s="123"/>
      <c r="C298" s="2">
        <v>1</v>
      </c>
      <c r="D298" s="61" t="s">
        <v>301</v>
      </c>
      <c r="E298" s="2" t="s">
        <v>7</v>
      </c>
      <c r="F298" s="33">
        <v>5241.01</v>
      </c>
    </row>
    <row r="299" spans="1:6" ht="15">
      <c r="A299" s="5" t="s">
        <v>378</v>
      </c>
      <c r="B299" s="5"/>
      <c r="C299" s="17">
        <v>1</v>
      </c>
      <c r="D299" s="5" t="s">
        <v>379</v>
      </c>
      <c r="E299" s="17" t="s">
        <v>7</v>
      </c>
      <c r="F299" s="37">
        <v>11948.5</v>
      </c>
    </row>
    <row r="300" spans="1:6" ht="15">
      <c r="A300" s="5" t="s">
        <v>380</v>
      </c>
      <c r="B300" s="5"/>
      <c r="C300" s="17">
        <v>1</v>
      </c>
      <c r="D300" s="5" t="s">
        <v>381</v>
      </c>
      <c r="E300" s="17" t="s">
        <v>7</v>
      </c>
      <c r="F300" s="37"/>
    </row>
    <row r="301" spans="1:6" ht="15">
      <c r="A301" s="5" t="s">
        <v>382</v>
      </c>
      <c r="B301" s="5"/>
      <c r="C301" s="17">
        <v>1</v>
      </c>
      <c r="D301" s="5" t="s">
        <v>289</v>
      </c>
      <c r="E301" s="17" t="s">
        <v>7</v>
      </c>
      <c r="F301" s="37"/>
    </row>
    <row r="302" spans="1:6" ht="15">
      <c r="A302" s="5" t="s">
        <v>281</v>
      </c>
      <c r="B302" s="5"/>
      <c r="C302" s="38">
        <v>1</v>
      </c>
      <c r="D302" s="5" t="s">
        <v>379</v>
      </c>
      <c r="E302" s="17" t="s">
        <v>7</v>
      </c>
      <c r="F302" s="37">
        <v>11948.5</v>
      </c>
    </row>
    <row r="303" spans="1:6" ht="15">
      <c r="A303" s="5" t="s">
        <v>383</v>
      </c>
      <c r="B303" s="5"/>
      <c r="C303" s="17">
        <v>1</v>
      </c>
      <c r="D303" s="5" t="s">
        <v>381</v>
      </c>
      <c r="E303" s="17" t="s">
        <v>7</v>
      </c>
      <c r="F303" s="37"/>
    </row>
    <row r="304" spans="1:6" ht="15">
      <c r="A304" s="5" t="s">
        <v>384</v>
      </c>
      <c r="B304" s="5"/>
      <c r="C304" s="17">
        <v>1</v>
      </c>
      <c r="D304" s="5" t="s">
        <v>289</v>
      </c>
      <c r="E304" s="17" t="s">
        <v>7</v>
      </c>
      <c r="F304" s="37"/>
    </row>
    <row r="305" spans="1:6" ht="15">
      <c r="A305" s="5" t="s">
        <v>385</v>
      </c>
      <c r="B305" s="5"/>
      <c r="C305" s="38">
        <v>1</v>
      </c>
      <c r="D305" s="5" t="s">
        <v>379</v>
      </c>
      <c r="E305" s="17" t="s">
        <v>7</v>
      </c>
      <c r="F305" s="37">
        <v>11948.5</v>
      </c>
    </row>
    <row r="306" spans="1:6" ht="15">
      <c r="A306" s="5" t="s">
        <v>281</v>
      </c>
      <c r="B306" s="5"/>
      <c r="C306" s="38">
        <v>1</v>
      </c>
      <c r="D306" s="5" t="s">
        <v>381</v>
      </c>
      <c r="E306" s="17" t="s">
        <v>7</v>
      </c>
      <c r="F306" s="37"/>
    </row>
    <row r="307" spans="1:6" ht="15">
      <c r="A307" s="5" t="s">
        <v>386</v>
      </c>
      <c r="B307" s="5"/>
      <c r="C307" s="17">
        <v>1</v>
      </c>
      <c r="D307" s="5" t="s">
        <v>289</v>
      </c>
      <c r="E307" s="17" t="s">
        <v>7</v>
      </c>
      <c r="F307" s="37"/>
    </row>
    <row r="308" spans="1:6" ht="15">
      <c r="A308" s="5" t="s">
        <v>387</v>
      </c>
      <c r="B308" s="5"/>
      <c r="C308" s="17">
        <v>1</v>
      </c>
      <c r="D308" s="5" t="s">
        <v>388</v>
      </c>
      <c r="E308" s="17" t="s">
        <v>7</v>
      </c>
      <c r="F308" s="37"/>
    </row>
    <row r="309" spans="1:6" ht="15">
      <c r="A309" s="5" t="s">
        <v>389</v>
      </c>
      <c r="B309" s="5"/>
      <c r="C309" s="17">
        <v>1</v>
      </c>
      <c r="D309" s="5" t="s">
        <v>379</v>
      </c>
      <c r="E309" s="17" t="s">
        <v>7</v>
      </c>
      <c r="F309" s="37">
        <v>11948.5</v>
      </c>
    </row>
    <row r="310" spans="1:6" ht="15">
      <c r="A310" s="5" t="s">
        <v>281</v>
      </c>
      <c r="B310" s="5"/>
      <c r="C310" s="17">
        <v>1</v>
      </c>
      <c r="D310" s="5" t="s">
        <v>381</v>
      </c>
      <c r="E310" s="17" t="s">
        <v>7</v>
      </c>
      <c r="F310" s="37"/>
    </row>
    <row r="311" spans="1:6" ht="15">
      <c r="A311" s="5" t="s">
        <v>390</v>
      </c>
      <c r="B311" s="5"/>
      <c r="C311" s="17">
        <v>1</v>
      </c>
      <c r="D311" s="5" t="s">
        <v>289</v>
      </c>
      <c r="E311" s="17" t="s">
        <v>7</v>
      </c>
      <c r="F311" s="37"/>
    </row>
    <row r="312" spans="1:6" ht="15">
      <c r="A312" s="5" t="s">
        <v>391</v>
      </c>
      <c r="B312" s="5"/>
      <c r="C312" s="17">
        <v>1</v>
      </c>
      <c r="D312" s="5" t="s">
        <v>379</v>
      </c>
      <c r="E312" s="17" t="s">
        <v>7</v>
      </c>
      <c r="F312" s="37">
        <v>11948.5</v>
      </c>
    </row>
    <row r="313" spans="1:6" ht="15">
      <c r="A313" s="5" t="s">
        <v>392</v>
      </c>
      <c r="B313" s="5"/>
      <c r="C313" s="17">
        <v>1</v>
      </c>
      <c r="D313" s="5" t="s">
        <v>381</v>
      </c>
      <c r="E313" s="17" t="s">
        <v>7</v>
      </c>
      <c r="F313" s="37"/>
    </row>
    <row r="314" spans="1:6" ht="15">
      <c r="A314" s="5" t="s">
        <v>281</v>
      </c>
      <c r="B314" s="5"/>
      <c r="C314" s="17">
        <v>1</v>
      </c>
      <c r="D314" s="5" t="s">
        <v>289</v>
      </c>
      <c r="E314" s="17" t="s">
        <v>7</v>
      </c>
      <c r="F314" s="37"/>
    </row>
    <row r="315" spans="1:6" ht="15">
      <c r="A315" s="5" t="s">
        <v>393</v>
      </c>
      <c r="B315" s="5"/>
      <c r="C315" s="17">
        <v>1</v>
      </c>
      <c r="D315" s="5" t="s">
        <v>379</v>
      </c>
      <c r="E315" s="17" t="s">
        <v>7</v>
      </c>
      <c r="F315" s="37">
        <v>11948.5</v>
      </c>
    </row>
    <row r="316" spans="1:6" ht="15">
      <c r="A316" s="5" t="s">
        <v>394</v>
      </c>
      <c r="B316" s="5"/>
      <c r="C316" s="17">
        <v>1</v>
      </c>
      <c r="D316" s="5" t="s">
        <v>381</v>
      </c>
      <c r="E316" s="17" t="s">
        <v>7</v>
      </c>
      <c r="F316" s="37"/>
    </row>
    <row r="317" spans="1:6" ht="15">
      <c r="A317" s="5" t="s">
        <v>395</v>
      </c>
      <c r="B317" s="5"/>
      <c r="C317" s="17">
        <v>1</v>
      </c>
      <c r="D317" s="5" t="s">
        <v>289</v>
      </c>
      <c r="E317" s="17" t="s">
        <v>7</v>
      </c>
      <c r="F317" s="37"/>
    </row>
    <row r="318" spans="1:6" ht="15">
      <c r="A318" s="5" t="s">
        <v>281</v>
      </c>
      <c r="B318" s="5"/>
      <c r="C318" s="17">
        <v>1</v>
      </c>
      <c r="D318" s="5" t="s">
        <v>379</v>
      </c>
      <c r="E318" s="17" t="s">
        <v>7</v>
      </c>
      <c r="F318" s="37">
        <v>11948.5</v>
      </c>
    </row>
    <row r="319" spans="1:6" ht="15">
      <c r="A319" s="5" t="s">
        <v>396</v>
      </c>
      <c r="B319" s="5"/>
      <c r="C319" s="17">
        <v>1</v>
      </c>
      <c r="D319" s="5" t="s">
        <v>381</v>
      </c>
      <c r="E319" s="17" t="s">
        <v>7</v>
      </c>
      <c r="F319" s="37"/>
    </row>
    <row r="320" spans="1:6" ht="15">
      <c r="A320" s="5" t="s">
        <v>397</v>
      </c>
      <c r="B320" s="5"/>
      <c r="C320" s="17">
        <v>1</v>
      </c>
      <c r="D320" s="5" t="s">
        <v>289</v>
      </c>
      <c r="E320" s="17" t="s">
        <v>7</v>
      </c>
      <c r="F320" s="37"/>
    </row>
    <row r="321" spans="1:6" ht="15">
      <c r="A321" s="5" t="s">
        <v>398</v>
      </c>
      <c r="B321" s="5"/>
      <c r="C321" s="17">
        <v>1</v>
      </c>
      <c r="D321" s="5" t="s">
        <v>379</v>
      </c>
      <c r="E321" s="17" t="s">
        <v>7</v>
      </c>
      <c r="F321" s="37">
        <v>11948.5</v>
      </c>
    </row>
    <row r="322" spans="1:6" ht="15">
      <c r="A322" s="5" t="s">
        <v>281</v>
      </c>
      <c r="B322" s="5"/>
      <c r="C322" s="17">
        <v>1</v>
      </c>
      <c r="D322" s="5" t="s">
        <v>381</v>
      </c>
      <c r="E322" s="17" t="s">
        <v>7</v>
      </c>
      <c r="F322" s="37"/>
    </row>
    <row r="323" spans="1:6" ht="15">
      <c r="A323" s="5" t="s">
        <v>399</v>
      </c>
      <c r="B323" s="5"/>
      <c r="C323" s="17">
        <v>1</v>
      </c>
      <c r="D323" s="5" t="s">
        <v>289</v>
      </c>
      <c r="E323" s="17" t="s">
        <v>7</v>
      </c>
      <c r="F323" s="37"/>
    </row>
    <row r="324" spans="1:6" ht="15">
      <c r="A324" s="5" t="s">
        <v>400</v>
      </c>
      <c r="B324" s="5"/>
      <c r="C324" s="17">
        <v>1</v>
      </c>
      <c r="D324" s="5" t="s">
        <v>379</v>
      </c>
      <c r="E324" s="17" t="s">
        <v>7</v>
      </c>
      <c r="F324" s="37">
        <v>11948.5</v>
      </c>
    </row>
    <row r="325" spans="1:6" ht="15">
      <c r="A325" s="5" t="s">
        <v>401</v>
      </c>
      <c r="B325" s="5"/>
      <c r="C325" s="17">
        <v>1</v>
      </c>
      <c r="D325" s="5" t="s">
        <v>381</v>
      </c>
      <c r="E325" s="17" t="s">
        <v>7</v>
      </c>
      <c r="F325" s="37"/>
    </row>
    <row r="326" spans="1:6" ht="15">
      <c r="A326" s="5" t="s">
        <v>281</v>
      </c>
      <c r="B326" s="5"/>
      <c r="C326" s="17">
        <v>1</v>
      </c>
      <c r="D326" s="5" t="s">
        <v>289</v>
      </c>
      <c r="E326" s="17" t="s">
        <v>7</v>
      </c>
      <c r="F326" s="37"/>
    </row>
    <row r="327" spans="1:6" ht="15">
      <c r="A327" s="5" t="s">
        <v>402</v>
      </c>
      <c r="B327" s="5"/>
      <c r="C327" s="17">
        <v>1</v>
      </c>
      <c r="D327" s="5" t="s">
        <v>379</v>
      </c>
      <c r="E327" s="17" t="s">
        <v>7</v>
      </c>
      <c r="F327" s="37">
        <v>11948.5</v>
      </c>
    </row>
    <row r="328" spans="1:6" ht="15">
      <c r="A328" s="5" t="s">
        <v>403</v>
      </c>
      <c r="B328" s="5"/>
      <c r="C328" s="17">
        <v>1</v>
      </c>
      <c r="D328" s="5" t="s">
        <v>381</v>
      </c>
      <c r="E328" s="17" t="s">
        <v>7</v>
      </c>
      <c r="F328" s="37"/>
    </row>
    <row r="329" spans="1:6" ht="15">
      <c r="A329" s="5" t="s">
        <v>404</v>
      </c>
      <c r="B329" s="5"/>
      <c r="C329" s="17">
        <v>1</v>
      </c>
      <c r="D329" s="5" t="s">
        <v>289</v>
      </c>
      <c r="E329" s="17" t="s">
        <v>7</v>
      </c>
      <c r="F329" s="37"/>
    </row>
    <row r="330" spans="1:6" ht="15">
      <c r="A330" s="5" t="s">
        <v>281</v>
      </c>
      <c r="B330" s="5"/>
      <c r="C330" s="17">
        <v>1</v>
      </c>
      <c r="D330" s="5" t="s">
        <v>379</v>
      </c>
      <c r="E330" s="17" t="s">
        <v>7</v>
      </c>
      <c r="F330" s="37">
        <v>11948.5</v>
      </c>
    </row>
    <row r="331" spans="1:6" ht="15">
      <c r="A331" s="5" t="s">
        <v>405</v>
      </c>
      <c r="B331" s="5"/>
      <c r="C331" s="17">
        <v>1</v>
      </c>
      <c r="D331" s="5" t="s">
        <v>381</v>
      </c>
      <c r="E331" s="17" t="s">
        <v>7</v>
      </c>
      <c r="F331" s="37"/>
    </row>
    <row r="332" spans="1:6" ht="15">
      <c r="A332" s="5" t="s">
        <v>406</v>
      </c>
      <c r="B332" s="5"/>
      <c r="C332" s="17">
        <v>1</v>
      </c>
      <c r="D332" s="5" t="s">
        <v>289</v>
      </c>
      <c r="E332" s="17" t="s">
        <v>7</v>
      </c>
      <c r="F332" s="37"/>
    </row>
    <row r="333" spans="1:6" ht="15">
      <c r="A333" s="5" t="s">
        <v>407</v>
      </c>
      <c r="B333" s="5"/>
      <c r="C333" s="17">
        <v>1</v>
      </c>
      <c r="D333" s="5" t="s">
        <v>379</v>
      </c>
      <c r="E333" s="17" t="s">
        <v>7</v>
      </c>
      <c r="F333" s="37">
        <v>11948.5</v>
      </c>
    </row>
    <row r="334" spans="1:6" ht="15">
      <c r="A334" s="5" t="s">
        <v>281</v>
      </c>
      <c r="B334" s="5"/>
      <c r="C334" s="17">
        <v>1</v>
      </c>
      <c r="D334" s="5" t="s">
        <v>381</v>
      </c>
      <c r="E334" s="17" t="s">
        <v>7</v>
      </c>
      <c r="F334" s="37"/>
    </row>
    <row r="335" spans="1:6" ht="15">
      <c r="A335" s="5" t="s">
        <v>408</v>
      </c>
      <c r="B335" s="5"/>
      <c r="C335" s="17">
        <v>1</v>
      </c>
      <c r="D335" s="5" t="s">
        <v>289</v>
      </c>
      <c r="E335" s="17" t="s">
        <v>7</v>
      </c>
      <c r="F335" s="37"/>
    </row>
    <row r="336" spans="1:6" ht="15">
      <c r="A336" s="5" t="s">
        <v>409</v>
      </c>
      <c r="B336" s="5"/>
      <c r="C336" s="17">
        <v>1</v>
      </c>
      <c r="D336" s="5" t="s">
        <v>410</v>
      </c>
      <c r="E336" s="17" t="s">
        <v>7</v>
      </c>
      <c r="F336" s="37">
        <v>3680</v>
      </c>
    </row>
    <row r="337" spans="1:6" ht="15">
      <c r="A337" s="5" t="s">
        <v>411</v>
      </c>
      <c r="B337" s="5"/>
      <c r="C337" s="17">
        <v>1</v>
      </c>
      <c r="D337" s="5" t="s">
        <v>410</v>
      </c>
      <c r="E337" s="17" t="s">
        <v>7</v>
      </c>
      <c r="F337" s="37">
        <v>3680</v>
      </c>
    </row>
    <row r="338" spans="1:6" ht="15">
      <c r="A338" s="5" t="s">
        <v>281</v>
      </c>
      <c r="B338" s="5"/>
      <c r="C338" s="17">
        <v>1</v>
      </c>
      <c r="D338" s="5" t="s">
        <v>410</v>
      </c>
      <c r="E338" s="17" t="s">
        <v>7</v>
      </c>
      <c r="F338" s="37">
        <v>3680</v>
      </c>
    </row>
    <row r="339" spans="1:6" ht="15">
      <c r="A339" s="5" t="s">
        <v>412</v>
      </c>
      <c r="B339" s="5"/>
      <c r="C339" s="17">
        <v>1</v>
      </c>
      <c r="D339" s="5" t="s">
        <v>410</v>
      </c>
      <c r="E339" s="17" t="s">
        <v>7</v>
      </c>
      <c r="F339" s="37">
        <v>3680</v>
      </c>
    </row>
    <row r="340" spans="1:6" ht="15">
      <c r="A340" s="5" t="s">
        <v>413</v>
      </c>
      <c r="B340" s="5"/>
      <c r="C340" s="17">
        <v>1</v>
      </c>
      <c r="D340" s="5" t="s">
        <v>410</v>
      </c>
      <c r="E340" s="17" t="s">
        <v>7</v>
      </c>
      <c r="F340" s="37">
        <v>3680</v>
      </c>
    </row>
    <row r="341" spans="1:6" ht="15">
      <c r="A341" s="5" t="s">
        <v>414</v>
      </c>
      <c r="B341" s="5"/>
      <c r="C341" s="17">
        <v>1</v>
      </c>
      <c r="D341" s="5" t="s">
        <v>410</v>
      </c>
      <c r="E341" s="17" t="s">
        <v>7</v>
      </c>
      <c r="F341" s="37">
        <v>3680</v>
      </c>
    </row>
    <row r="342" spans="1:6" ht="15">
      <c r="A342" s="5" t="s">
        <v>281</v>
      </c>
      <c r="B342" s="5"/>
      <c r="C342" s="17">
        <v>1</v>
      </c>
      <c r="D342" s="5" t="s">
        <v>410</v>
      </c>
      <c r="E342" s="17" t="s">
        <v>7</v>
      </c>
      <c r="F342" s="37">
        <v>3680</v>
      </c>
    </row>
    <row r="343" spans="1:6" ht="15">
      <c r="A343" s="5" t="s">
        <v>415</v>
      </c>
      <c r="B343" s="5"/>
      <c r="C343" s="17">
        <v>1</v>
      </c>
      <c r="D343" s="5" t="s">
        <v>410</v>
      </c>
      <c r="E343" s="17" t="s">
        <v>7</v>
      </c>
      <c r="F343" s="37">
        <v>3680</v>
      </c>
    </row>
    <row r="344" spans="1:6" ht="15">
      <c r="A344" s="5" t="s">
        <v>416</v>
      </c>
      <c r="B344" s="5"/>
      <c r="C344" s="17">
        <v>1</v>
      </c>
      <c r="D344" s="5" t="s">
        <v>410</v>
      </c>
      <c r="E344" s="17" t="s">
        <v>7</v>
      </c>
      <c r="F344" s="37">
        <v>3680</v>
      </c>
    </row>
    <row r="345" spans="1:6" ht="15">
      <c r="A345" s="5" t="s">
        <v>417</v>
      </c>
      <c r="B345" s="5"/>
      <c r="C345" s="17">
        <v>1</v>
      </c>
      <c r="D345" s="5" t="s">
        <v>410</v>
      </c>
      <c r="E345" s="17" t="s">
        <v>7</v>
      </c>
      <c r="F345" s="37">
        <v>3680</v>
      </c>
    </row>
    <row r="346" spans="1:6" ht="15">
      <c r="A346" s="5" t="s">
        <v>281</v>
      </c>
      <c r="B346" s="5"/>
      <c r="C346" s="17">
        <v>1</v>
      </c>
      <c r="D346" s="5" t="s">
        <v>410</v>
      </c>
      <c r="E346" s="17" t="s">
        <v>7</v>
      </c>
      <c r="F346" s="37">
        <v>3680</v>
      </c>
    </row>
    <row r="347" spans="1:6" ht="15">
      <c r="A347" s="5" t="s">
        <v>418</v>
      </c>
      <c r="B347" s="5"/>
      <c r="C347" s="17">
        <v>1</v>
      </c>
      <c r="D347" s="5" t="s">
        <v>410</v>
      </c>
      <c r="E347" s="17" t="s">
        <v>7</v>
      </c>
      <c r="F347" s="37">
        <v>3680</v>
      </c>
    </row>
    <row r="348" spans="1:6" ht="15">
      <c r="A348" s="122" t="s">
        <v>281</v>
      </c>
      <c r="B348" s="122"/>
      <c r="C348" s="17">
        <v>1</v>
      </c>
      <c r="D348" s="5" t="s">
        <v>419</v>
      </c>
      <c r="E348" s="17" t="s">
        <v>7</v>
      </c>
      <c r="F348" s="37">
        <v>19498.25</v>
      </c>
    </row>
    <row r="349" spans="1:6" ht="15">
      <c r="A349" s="122" t="s">
        <v>281</v>
      </c>
      <c r="B349" s="122"/>
      <c r="C349" s="17">
        <v>1</v>
      </c>
      <c r="D349" s="5" t="s">
        <v>419</v>
      </c>
      <c r="E349" s="17" t="s">
        <v>7</v>
      </c>
      <c r="F349" s="37">
        <v>19498.25</v>
      </c>
    </row>
    <row r="350" spans="1:6" ht="15">
      <c r="A350" s="5" t="s">
        <v>420</v>
      </c>
      <c r="B350" s="5"/>
      <c r="C350" s="17">
        <v>1</v>
      </c>
      <c r="D350" s="5" t="s">
        <v>421</v>
      </c>
      <c r="E350" s="17" t="s">
        <v>7</v>
      </c>
      <c r="F350" s="1">
        <v>3815</v>
      </c>
    </row>
    <row r="351" spans="1:6" ht="15">
      <c r="A351" s="5" t="s">
        <v>422</v>
      </c>
      <c r="B351" s="5"/>
      <c r="C351" s="17">
        <v>1</v>
      </c>
      <c r="D351" s="5" t="s">
        <v>423</v>
      </c>
      <c r="E351" s="17" t="s">
        <v>7</v>
      </c>
      <c r="F351" s="1">
        <v>3950</v>
      </c>
    </row>
    <row r="352" spans="1:6" ht="15">
      <c r="A352" s="5" t="s">
        <v>281</v>
      </c>
      <c r="B352" s="5"/>
      <c r="C352" s="17">
        <v>60</v>
      </c>
      <c r="D352" s="5" t="s">
        <v>424</v>
      </c>
      <c r="E352" s="17" t="s">
        <v>7</v>
      </c>
      <c r="F352" s="1">
        <v>132825</v>
      </c>
    </row>
    <row r="353" spans="1:6" ht="15">
      <c r="A353" s="5" t="s">
        <v>281</v>
      </c>
      <c r="B353" s="5"/>
      <c r="C353" s="17">
        <v>60</v>
      </c>
      <c r="D353" s="5" t="s">
        <v>425</v>
      </c>
      <c r="E353" s="17" t="s">
        <v>7</v>
      </c>
      <c r="F353" s="1">
        <v>49148.7</v>
      </c>
    </row>
    <row r="354" spans="1:6" ht="15">
      <c r="A354" s="5" t="s">
        <v>281</v>
      </c>
      <c r="B354" s="5"/>
      <c r="C354" s="17">
        <v>60</v>
      </c>
      <c r="D354" s="5" t="s">
        <v>426</v>
      </c>
      <c r="E354" s="17" t="s">
        <v>7</v>
      </c>
      <c r="F354" s="1">
        <v>112723</v>
      </c>
    </row>
    <row r="355" spans="1:6" ht="15">
      <c r="A355" s="5" t="s">
        <v>281</v>
      </c>
      <c r="B355" s="5"/>
      <c r="C355" s="17">
        <v>40</v>
      </c>
      <c r="D355" s="5" t="s">
        <v>427</v>
      </c>
      <c r="E355" s="17" t="s">
        <v>7</v>
      </c>
      <c r="F355" s="1"/>
    </row>
    <row r="356" spans="1:6" ht="15">
      <c r="A356" s="5" t="s">
        <v>281</v>
      </c>
      <c r="B356" s="5"/>
      <c r="C356" s="17">
        <v>40</v>
      </c>
      <c r="D356" s="5" t="s">
        <v>428</v>
      </c>
      <c r="E356" s="17" t="s">
        <v>7</v>
      </c>
      <c r="F356" s="1"/>
    </row>
    <row r="357" spans="1:6" ht="15">
      <c r="A357" s="5" t="s">
        <v>429</v>
      </c>
      <c r="B357" s="5"/>
      <c r="C357" s="17">
        <v>1</v>
      </c>
      <c r="D357" s="5" t="s">
        <v>430</v>
      </c>
      <c r="E357" s="17" t="s">
        <v>7</v>
      </c>
      <c r="F357" s="1">
        <v>13090.45</v>
      </c>
    </row>
    <row r="358" spans="1:6" ht="15">
      <c r="A358" s="5" t="s">
        <v>431</v>
      </c>
      <c r="B358" s="5"/>
      <c r="C358" s="17">
        <v>1</v>
      </c>
      <c r="D358" s="5" t="s">
        <v>432</v>
      </c>
      <c r="E358" s="17" t="s">
        <v>7</v>
      </c>
      <c r="F358" s="1">
        <v>5560</v>
      </c>
    </row>
    <row r="359" spans="1:6" ht="15">
      <c r="A359" s="5" t="s">
        <v>433</v>
      </c>
      <c r="B359" s="5"/>
      <c r="C359" s="17">
        <v>1</v>
      </c>
      <c r="D359" s="5" t="s">
        <v>434</v>
      </c>
      <c r="E359" s="17" t="s">
        <v>7</v>
      </c>
      <c r="F359" s="1"/>
    </row>
    <row r="360" spans="1:6" ht="15">
      <c r="A360" s="5" t="s">
        <v>435</v>
      </c>
      <c r="B360" s="5"/>
      <c r="C360" s="17">
        <v>1</v>
      </c>
      <c r="D360" s="5" t="s">
        <v>381</v>
      </c>
      <c r="E360" s="17" t="s">
        <v>7</v>
      </c>
      <c r="F360" s="1"/>
    </row>
    <row r="361" spans="1:6" ht="15">
      <c r="A361" s="5" t="s">
        <v>281</v>
      </c>
      <c r="B361" s="5"/>
      <c r="C361" s="17">
        <v>1</v>
      </c>
      <c r="D361" s="5" t="s">
        <v>289</v>
      </c>
      <c r="E361" s="17" t="s">
        <v>7</v>
      </c>
      <c r="F361" s="1"/>
    </row>
    <row r="362" spans="1:6" ht="15">
      <c r="A362" s="5" t="s">
        <v>436</v>
      </c>
      <c r="B362" s="5"/>
      <c r="C362" s="17">
        <v>1</v>
      </c>
      <c r="D362" s="5" t="s">
        <v>432</v>
      </c>
      <c r="E362" s="17" t="s">
        <v>7</v>
      </c>
      <c r="F362" s="1">
        <v>5560</v>
      </c>
    </row>
    <row r="363" spans="1:6" ht="15">
      <c r="A363" s="5" t="s">
        <v>437</v>
      </c>
      <c r="B363" s="5"/>
      <c r="C363" s="17">
        <v>1</v>
      </c>
      <c r="D363" s="5" t="s">
        <v>434</v>
      </c>
      <c r="E363" s="17" t="s">
        <v>7</v>
      </c>
      <c r="F363" s="1"/>
    </row>
    <row r="364" spans="1:6" ht="15">
      <c r="A364" s="5" t="s">
        <v>438</v>
      </c>
      <c r="B364" s="5"/>
      <c r="C364" s="17">
        <v>1</v>
      </c>
      <c r="D364" s="5" t="s">
        <v>381</v>
      </c>
      <c r="E364" s="17" t="s">
        <v>7</v>
      </c>
      <c r="F364" s="1"/>
    </row>
    <row r="365" spans="1:6" ht="15">
      <c r="A365" s="5" t="s">
        <v>281</v>
      </c>
      <c r="B365" s="5"/>
      <c r="C365" s="17">
        <v>1</v>
      </c>
      <c r="D365" s="5" t="s">
        <v>289</v>
      </c>
      <c r="E365" s="17" t="s">
        <v>7</v>
      </c>
      <c r="F365" s="1"/>
    </row>
    <row r="366" spans="1:6" ht="15">
      <c r="A366" s="5" t="s">
        <v>281</v>
      </c>
      <c r="B366" s="5"/>
      <c r="C366" s="17">
        <v>1</v>
      </c>
      <c r="D366" s="5" t="s">
        <v>439</v>
      </c>
      <c r="E366" s="17" t="s">
        <v>7</v>
      </c>
      <c r="F366" s="1">
        <v>10304</v>
      </c>
    </row>
    <row r="367" spans="1:6" ht="15">
      <c r="A367" s="5" t="s">
        <v>440</v>
      </c>
      <c r="B367" s="5"/>
      <c r="C367" s="17">
        <v>1</v>
      </c>
      <c r="D367" s="5" t="s">
        <v>441</v>
      </c>
      <c r="E367" s="17" t="s">
        <v>7</v>
      </c>
      <c r="F367" s="1">
        <v>5796</v>
      </c>
    </row>
    <row r="368" spans="1:6" ht="15">
      <c r="A368" s="123" t="s">
        <v>442</v>
      </c>
      <c r="B368" s="123"/>
      <c r="C368" s="17">
        <v>1</v>
      </c>
      <c r="D368" s="5" t="s">
        <v>443</v>
      </c>
      <c r="E368" s="17" t="s">
        <v>7</v>
      </c>
      <c r="F368" s="39">
        <v>53801.6</v>
      </c>
    </row>
    <row r="369" spans="1:6" ht="15">
      <c r="A369" s="123" t="s">
        <v>444</v>
      </c>
      <c r="B369" s="123"/>
      <c r="C369" s="17">
        <v>1</v>
      </c>
      <c r="D369" s="5" t="s">
        <v>443</v>
      </c>
      <c r="E369" s="17" t="s">
        <v>7</v>
      </c>
      <c r="F369" s="39"/>
    </row>
    <row r="370" spans="1:6" ht="15">
      <c r="A370" s="5" t="s">
        <v>445</v>
      </c>
      <c r="B370" s="5"/>
      <c r="C370" s="17">
        <v>1</v>
      </c>
      <c r="D370" s="5" t="s">
        <v>446</v>
      </c>
      <c r="E370" s="17" t="s">
        <v>7</v>
      </c>
      <c r="F370" s="1">
        <v>2555.46</v>
      </c>
    </row>
    <row r="371" spans="1:6" ht="15">
      <c r="A371" s="5" t="s">
        <v>447</v>
      </c>
      <c r="B371" s="5"/>
      <c r="C371" s="17">
        <v>1</v>
      </c>
      <c r="D371" s="5" t="s">
        <v>448</v>
      </c>
      <c r="E371" s="17" t="s">
        <v>7</v>
      </c>
      <c r="F371" s="1">
        <v>16615</v>
      </c>
    </row>
    <row r="372" spans="1:6" ht="15">
      <c r="A372" s="5" t="s">
        <v>281</v>
      </c>
      <c r="B372" s="5"/>
      <c r="C372" s="17">
        <v>4</v>
      </c>
      <c r="D372" s="5" t="s">
        <v>449</v>
      </c>
      <c r="E372" s="17" t="s">
        <v>7</v>
      </c>
      <c r="F372" s="1">
        <f>512*1.15</f>
        <v>588.8</v>
      </c>
    </row>
    <row r="373" spans="1:6" ht="15">
      <c r="A373" s="5" t="s">
        <v>281</v>
      </c>
      <c r="B373" s="5"/>
      <c r="C373" s="17">
        <v>1</v>
      </c>
      <c r="D373" s="5" t="s">
        <v>450</v>
      </c>
      <c r="E373" s="17" t="s">
        <v>7</v>
      </c>
      <c r="F373" s="1">
        <f>100*1.15</f>
        <v>114.99999999999999</v>
      </c>
    </row>
    <row r="374" spans="1:6" ht="15">
      <c r="A374" s="5" t="s">
        <v>281</v>
      </c>
      <c r="B374" s="5"/>
      <c r="C374" s="17">
        <v>1</v>
      </c>
      <c r="D374" s="5" t="s">
        <v>451</v>
      </c>
      <c r="E374" s="17" t="s">
        <v>7</v>
      </c>
      <c r="F374" s="1">
        <f>1790*1.15</f>
        <v>2058.5</v>
      </c>
    </row>
    <row r="375" spans="1:6" ht="15">
      <c r="A375" s="5" t="s">
        <v>281</v>
      </c>
      <c r="B375" s="5"/>
      <c r="C375" s="17">
        <v>1</v>
      </c>
      <c r="D375" s="5" t="s">
        <v>452</v>
      </c>
      <c r="E375" s="17" t="s">
        <v>7</v>
      </c>
      <c r="F375" s="1">
        <f>865.7*1.15</f>
        <v>995.555</v>
      </c>
    </row>
    <row r="376" spans="1:6" ht="15">
      <c r="A376" s="5" t="s">
        <v>453</v>
      </c>
      <c r="B376" s="5"/>
      <c r="C376" s="17">
        <v>1</v>
      </c>
      <c r="D376" s="5" t="s">
        <v>454</v>
      </c>
      <c r="E376" s="17" t="s">
        <v>7</v>
      </c>
      <c r="F376" s="1">
        <f>14400*1.15</f>
        <v>16560</v>
      </c>
    </row>
    <row r="377" spans="1:6" ht="15">
      <c r="A377" s="5" t="s">
        <v>455</v>
      </c>
      <c r="B377" s="5"/>
      <c r="C377" s="17">
        <v>1</v>
      </c>
      <c r="D377" s="5" t="s">
        <v>456</v>
      </c>
      <c r="E377" s="17" t="s">
        <v>7</v>
      </c>
      <c r="F377" s="1">
        <v>11700</v>
      </c>
    </row>
    <row r="378" spans="1:6" ht="15">
      <c r="A378" s="5" t="s">
        <v>457</v>
      </c>
      <c r="B378" s="5"/>
      <c r="C378" s="17">
        <v>1</v>
      </c>
      <c r="D378" s="5" t="s">
        <v>458</v>
      </c>
      <c r="E378" s="17" t="s">
        <v>7</v>
      </c>
      <c r="F378" s="1">
        <v>12582.15</v>
      </c>
    </row>
    <row r="379" spans="1:6" ht="15">
      <c r="A379" s="5" t="s">
        <v>459</v>
      </c>
      <c r="B379" s="5"/>
      <c r="C379" s="17">
        <v>1</v>
      </c>
      <c r="D379" s="5" t="s">
        <v>460</v>
      </c>
      <c r="E379" s="17" t="s">
        <v>7</v>
      </c>
      <c r="F379" s="1">
        <f>130.43*1.15</f>
        <v>149.9945</v>
      </c>
    </row>
    <row r="380" spans="1:6" ht="15">
      <c r="A380" s="5" t="s">
        <v>461</v>
      </c>
      <c r="B380" s="5"/>
      <c r="C380" s="17">
        <v>1</v>
      </c>
      <c r="D380" s="5" t="s">
        <v>462</v>
      </c>
      <c r="E380" s="17" t="s">
        <v>7</v>
      </c>
      <c r="F380" s="1">
        <f>130.43*1.15</f>
        <v>149.9945</v>
      </c>
    </row>
    <row r="381" spans="1:6" ht="15">
      <c r="A381" s="5" t="s">
        <v>463</v>
      </c>
      <c r="B381" s="5"/>
      <c r="C381" s="17">
        <v>1</v>
      </c>
      <c r="D381" s="5" t="s">
        <v>464</v>
      </c>
      <c r="E381" s="17" t="s">
        <v>7</v>
      </c>
      <c r="F381" s="1">
        <v>912.65</v>
      </c>
    </row>
    <row r="382" spans="1:6" ht="15">
      <c r="A382" s="5" t="s">
        <v>281</v>
      </c>
      <c r="B382" s="5"/>
      <c r="C382" s="17">
        <v>1</v>
      </c>
      <c r="D382" s="5" t="s">
        <v>465</v>
      </c>
      <c r="E382" s="17" t="s">
        <v>7</v>
      </c>
      <c r="F382" s="1">
        <v>4522.37</v>
      </c>
    </row>
    <row r="383" spans="1:6" ht="15">
      <c r="A383" s="5" t="s">
        <v>466</v>
      </c>
      <c r="B383" s="5"/>
      <c r="C383" s="17">
        <v>2</v>
      </c>
      <c r="D383" s="5" t="s">
        <v>460</v>
      </c>
      <c r="E383" s="17" t="s">
        <v>7</v>
      </c>
      <c r="F383" s="1">
        <f>260.86*1.15</f>
        <v>299.989</v>
      </c>
    </row>
    <row r="384" spans="1:6" ht="15">
      <c r="A384" s="5" t="s">
        <v>467</v>
      </c>
      <c r="B384" s="5"/>
      <c r="C384" s="24">
        <v>2</v>
      </c>
      <c r="D384" s="64" t="s">
        <v>462</v>
      </c>
      <c r="E384" s="24" t="s">
        <v>7</v>
      </c>
      <c r="F384" s="40">
        <f>260.86*1.15</f>
        <v>299.989</v>
      </c>
    </row>
    <row r="385" spans="1:6" ht="15">
      <c r="A385" s="5" t="s">
        <v>468</v>
      </c>
      <c r="B385" s="5"/>
      <c r="C385" s="24">
        <v>14</v>
      </c>
      <c r="D385" s="64" t="s">
        <v>469</v>
      </c>
      <c r="E385" s="24" t="s">
        <v>7</v>
      </c>
      <c r="F385" s="40">
        <f>10839.72*1.15</f>
        <v>12465.677999999998</v>
      </c>
    </row>
    <row r="386" spans="1:6" ht="15">
      <c r="A386" s="5" t="s">
        <v>470</v>
      </c>
      <c r="B386" s="5"/>
      <c r="C386" s="17"/>
      <c r="D386" s="64" t="s">
        <v>469</v>
      </c>
      <c r="E386" s="24" t="s">
        <v>7</v>
      </c>
      <c r="F386" s="40">
        <f aca="true" t="shared" si="0" ref="F386:F398">10839.72*1.15</f>
        <v>12465.677999999998</v>
      </c>
    </row>
    <row r="387" spans="1:6" ht="15">
      <c r="A387" s="5" t="s">
        <v>471</v>
      </c>
      <c r="B387" s="5"/>
      <c r="C387" s="17"/>
      <c r="D387" s="64" t="s">
        <v>469</v>
      </c>
      <c r="E387" s="24" t="s">
        <v>7</v>
      </c>
      <c r="F387" s="40">
        <f t="shared" si="0"/>
        <v>12465.677999999998</v>
      </c>
    </row>
    <row r="388" spans="1:6" ht="15">
      <c r="A388" s="5" t="s">
        <v>472</v>
      </c>
      <c r="B388" s="5"/>
      <c r="C388" s="17"/>
      <c r="D388" s="64" t="s">
        <v>469</v>
      </c>
      <c r="E388" s="24" t="s">
        <v>7</v>
      </c>
      <c r="F388" s="40">
        <f t="shared" si="0"/>
        <v>12465.677999999998</v>
      </c>
    </row>
    <row r="389" spans="1:6" ht="15">
      <c r="A389" s="5" t="s">
        <v>473</v>
      </c>
      <c r="B389" s="5"/>
      <c r="C389" s="17"/>
      <c r="D389" s="64" t="s">
        <v>469</v>
      </c>
      <c r="E389" s="24" t="s">
        <v>7</v>
      </c>
      <c r="F389" s="40">
        <f t="shared" si="0"/>
        <v>12465.677999999998</v>
      </c>
    </row>
    <row r="390" spans="1:6" ht="15">
      <c r="A390" s="5" t="s">
        <v>474</v>
      </c>
      <c r="B390" s="5"/>
      <c r="C390" s="17"/>
      <c r="D390" s="64" t="s">
        <v>469</v>
      </c>
      <c r="E390" s="24" t="s">
        <v>7</v>
      </c>
      <c r="F390" s="40">
        <f t="shared" si="0"/>
        <v>12465.677999999998</v>
      </c>
    </row>
    <row r="391" spans="1:6" ht="15">
      <c r="A391" s="5" t="s">
        <v>475</v>
      </c>
      <c r="B391" s="5"/>
      <c r="C391" s="17"/>
      <c r="D391" s="64" t="s">
        <v>469</v>
      </c>
      <c r="E391" s="24" t="s">
        <v>7</v>
      </c>
      <c r="F391" s="40">
        <f t="shared" si="0"/>
        <v>12465.677999999998</v>
      </c>
    </row>
    <row r="392" spans="1:6" ht="15">
      <c r="A392" s="5" t="s">
        <v>476</v>
      </c>
      <c r="B392" s="5"/>
      <c r="C392" s="17"/>
      <c r="D392" s="64" t="s">
        <v>469</v>
      </c>
      <c r="E392" s="24" t="s">
        <v>7</v>
      </c>
      <c r="F392" s="40">
        <f t="shared" si="0"/>
        <v>12465.677999999998</v>
      </c>
    </row>
    <row r="393" spans="1:6" ht="15">
      <c r="A393" s="5" t="s">
        <v>477</v>
      </c>
      <c r="B393" s="5"/>
      <c r="C393" s="17"/>
      <c r="D393" s="64" t="s">
        <v>469</v>
      </c>
      <c r="E393" s="24" t="s">
        <v>7</v>
      </c>
      <c r="F393" s="40">
        <f t="shared" si="0"/>
        <v>12465.677999999998</v>
      </c>
    </row>
    <row r="394" spans="1:6" ht="15">
      <c r="A394" s="5" t="s">
        <v>478</v>
      </c>
      <c r="B394" s="5"/>
      <c r="C394" s="17"/>
      <c r="D394" s="64" t="s">
        <v>469</v>
      </c>
      <c r="E394" s="24" t="s">
        <v>7</v>
      </c>
      <c r="F394" s="40">
        <f t="shared" si="0"/>
        <v>12465.677999999998</v>
      </c>
    </row>
    <row r="395" spans="1:6" ht="15">
      <c r="A395" s="5" t="s">
        <v>479</v>
      </c>
      <c r="B395" s="5"/>
      <c r="C395" s="17"/>
      <c r="D395" s="64" t="s">
        <v>469</v>
      </c>
      <c r="E395" s="24" t="s">
        <v>7</v>
      </c>
      <c r="F395" s="40">
        <f t="shared" si="0"/>
        <v>12465.677999999998</v>
      </c>
    </row>
    <row r="396" spans="1:6" ht="15">
      <c r="A396" s="5" t="s">
        <v>480</v>
      </c>
      <c r="B396" s="5"/>
      <c r="C396" s="17"/>
      <c r="D396" s="64" t="s">
        <v>469</v>
      </c>
      <c r="E396" s="24" t="s">
        <v>7</v>
      </c>
      <c r="F396" s="40">
        <f t="shared" si="0"/>
        <v>12465.677999999998</v>
      </c>
    </row>
    <row r="397" spans="1:6" ht="15">
      <c r="A397" s="5" t="s">
        <v>481</v>
      </c>
      <c r="B397" s="5"/>
      <c r="C397" s="17"/>
      <c r="D397" s="64" t="s">
        <v>469</v>
      </c>
      <c r="E397" s="24" t="s">
        <v>7</v>
      </c>
      <c r="F397" s="40">
        <f t="shared" si="0"/>
        <v>12465.677999999998</v>
      </c>
    </row>
    <row r="398" spans="1:6" ht="15">
      <c r="A398" s="5" t="s">
        <v>482</v>
      </c>
      <c r="B398" s="5"/>
      <c r="C398" s="17"/>
      <c r="D398" s="64" t="s">
        <v>469</v>
      </c>
      <c r="E398" s="24" t="s">
        <v>7</v>
      </c>
      <c r="F398" s="40">
        <f t="shared" si="0"/>
        <v>12465.677999999998</v>
      </c>
    </row>
    <row r="399" spans="1:6" ht="15">
      <c r="A399" s="5" t="s">
        <v>475</v>
      </c>
      <c r="B399" s="5"/>
      <c r="C399" s="17">
        <v>3</v>
      </c>
      <c r="D399" s="5" t="s">
        <v>465</v>
      </c>
      <c r="E399" s="24" t="s">
        <v>7</v>
      </c>
      <c r="F399" s="1">
        <f>3861*1.15</f>
        <v>4440.15</v>
      </c>
    </row>
    <row r="400" spans="1:6" ht="15">
      <c r="A400" s="5" t="s">
        <v>483</v>
      </c>
      <c r="B400" s="5"/>
      <c r="C400" s="17"/>
      <c r="D400" s="5" t="s">
        <v>484</v>
      </c>
      <c r="E400" s="24" t="s">
        <v>7</v>
      </c>
      <c r="F400" s="1">
        <f>3861*1.15</f>
        <v>4440.15</v>
      </c>
    </row>
    <row r="401" spans="1:6" ht="15">
      <c r="A401" s="5" t="s">
        <v>485</v>
      </c>
      <c r="B401" s="5"/>
      <c r="C401" s="17"/>
      <c r="D401" s="5" t="s">
        <v>486</v>
      </c>
      <c r="E401" s="24" t="s">
        <v>7</v>
      </c>
      <c r="F401" s="1">
        <f>3861*1.15</f>
        <v>4440.15</v>
      </c>
    </row>
    <row r="402" spans="1:6" ht="15">
      <c r="A402" s="123" t="s">
        <v>476</v>
      </c>
      <c r="B402" s="123"/>
      <c r="C402" s="17">
        <v>4</v>
      </c>
      <c r="D402" s="5" t="s">
        <v>487</v>
      </c>
      <c r="E402" s="17" t="s">
        <v>7</v>
      </c>
      <c r="F402" s="1">
        <f aca="true" t="shared" si="1" ref="F402:F409">9700*1.15</f>
        <v>11155</v>
      </c>
    </row>
    <row r="403" spans="1:6" ht="15">
      <c r="A403" s="123" t="s">
        <v>488</v>
      </c>
      <c r="B403" s="123"/>
      <c r="C403" s="17"/>
      <c r="D403" s="5" t="s">
        <v>489</v>
      </c>
      <c r="E403" s="17" t="s">
        <v>7</v>
      </c>
      <c r="F403" s="1">
        <f t="shared" si="1"/>
        <v>11155</v>
      </c>
    </row>
    <row r="404" spans="1:6" ht="15">
      <c r="A404" s="123" t="s">
        <v>490</v>
      </c>
      <c r="B404" s="123"/>
      <c r="C404" s="17"/>
      <c r="D404" s="5" t="s">
        <v>491</v>
      </c>
      <c r="E404" s="17" t="s">
        <v>7</v>
      </c>
      <c r="F404" s="1">
        <f t="shared" si="1"/>
        <v>11155</v>
      </c>
    </row>
    <row r="405" spans="1:6" ht="15">
      <c r="A405" s="123" t="s">
        <v>477</v>
      </c>
      <c r="B405" s="123"/>
      <c r="C405" s="17"/>
      <c r="D405" s="5" t="s">
        <v>492</v>
      </c>
      <c r="E405" s="17" t="s">
        <v>7</v>
      </c>
      <c r="F405" s="1">
        <f t="shared" si="1"/>
        <v>11155</v>
      </c>
    </row>
    <row r="406" spans="1:6" ht="15">
      <c r="A406" s="123" t="s">
        <v>493</v>
      </c>
      <c r="B406" s="123"/>
      <c r="C406" s="17">
        <v>4</v>
      </c>
      <c r="D406" s="5" t="s">
        <v>487</v>
      </c>
      <c r="E406" s="17" t="s">
        <v>7</v>
      </c>
      <c r="F406" s="1">
        <f t="shared" si="1"/>
        <v>11155</v>
      </c>
    </row>
    <row r="407" spans="1:6" ht="15">
      <c r="A407" s="123" t="s">
        <v>494</v>
      </c>
      <c r="B407" s="123"/>
      <c r="C407" s="17"/>
      <c r="D407" s="5" t="s">
        <v>489</v>
      </c>
      <c r="E407" s="17" t="s">
        <v>7</v>
      </c>
      <c r="F407" s="1">
        <f t="shared" si="1"/>
        <v>11155</v>
      </c>
    </row>
    <row r="408" spans="1:6" ht="15">
      <c r="A408" s="123" t="s">
        <v>478</v>
      </c>
      <c r="B408" s="123"/>
      <c r="C408" s="17"/>
      <c r="D408" s="5" t="s">
        <v>491</v>
      </c>
      <c r="E408" s="17" t="s">
        <v>7</v>
      </c>
      <c r="F408" s="1">
        <f t="shared" si="1"/>
        <v>11155</v>
      </c>
    </row>
    <row r="409" spans="1:6" ht="15">
      <c r="A409" s="123" t="s">
        <v>495</v>
      </c>
      <c r="B409" s="123"/>
      <c r="C409" s="17"/>
      <c r="D409" s="5" t="s">
        <v>492</v>
      </c>
      <c r="E409" s="17" t="s">
        <v>7</v>
      </c>
      <c r="F409" s="1">
        <f t="shared" si="1"/>
        <v>11155</v>
      </c>
    </row>
    <row r="410" spans="1:6" ht="15">
      <c r="A410" s="123" t="s">
        <v>496</v>
      </c>
      <c r="B410" s="123"/>
      <c r="C410" s="17">
        <v>1</v>
      </c>
      <c r="D410" s="5" t="s">
        <v>497</v>
      </c>
      <c r="E410" s="17" t="s">
        <v>7</v>
      </c>
      <c r="F410" s="1">
        <f>10839.72*1.15</f>
        <v>12465.677999999998</v>
      </c>
    </row>
    <row r="411" spans="1:6" ht="15">
      <c r="A411" s="123" t="s">
        <v>498</v>
      </c>
      <c r="B411" s="123"/>
      <c r="C411" s="17">
        <v>1</v>
      </c>
      <c r="D411" s="5" t="s">
        <v>499</v>
      </c>
      <c r="E411" s="17" t="s">
        <v>7</v>
      </c>
      <c r="F411" s="1">
        <f>4957*1.15</f>
        <v>5700.549999999999</v>
      </c>
    </row>
    <row r="412" spans="1:6" ht="15">
      <c r="A412" s="123" t="s">
        <v>500</v>
      </c>
      <c r="B412" s="123"/>
      <c r="C412" s="17">
        <v>3</v>
      </c>
      <c r="D412" s="5" t="s">
        <v>501</v>
      </c>
      <c r="E412" s="17" t="s">
        <v>7</v>
      </c>
      <c r="F412" s="1">
        <f>7290*1.15/3</f>
        <v>2794.5</v>
      </c>
    </row>
    <row r="413" spans="1:6" ht="15">
      <c r="A413" s="123" t="s">
        <v>502</v>
      </c>
      <c r="B413" s="123"/>
      <c r="C413" s="17"/>
      <c r="D413" s="5" t="s">
        <v>501</v>
      </c>
      <c r="E413" s="17" t="s">
        <v>7</v>
      </c>
      <c r="F413" s="1">
        <f>7290*1.15/3</f>
        <v>2794.5</v>
      </c>
    </row>
    <row r="414" spans="1:6" ht="15">
      <c r="A414" s="123" t="s">
        <v>503</v>
      </c>
      <c r="B414" s="123"/>
      <c r="C414" s="17"/>
      <c r="D414" s="5" t="s">
        <v>501</v>
      </c>
      <c r="E414" s="17" t="s">
        <v>7</v>
      </c>
      <c r="F414" s="1">
        <f>7290*1.15/3</f>
        <v>2794.5</v>
      </c>
    </row>
    <row r="415" spans="1:6" ht="15">
      <c r="A415" s="124" t="s">
        <v>23</v>
      </c>
      <c r="B415" s="125"/>
      <c r="C415" s="17"/>
      <c r="D415" s="5" t="s">
        <v>1119</v>
      </c>
      <c r="E415" s="17" t="s">
        <v>7</v>
      </c>
      <c r="F415" s="1">
        <v>11960</v>
      </c>
    </row>
    <row r="416" spans="1:6" ht="15">
      <c r="A416" s="122" t="s">
        <v>281</v>
      </c>
      <c r="B416" s="122"/>
      <c r="C416" s="17">
        <v>1</v>
      </c>
      <c r="D416" s="5" t="s">
        <v>504</v>
      </c>
      <c r="E416" s="17" t="s">
        <v>7</v>
      </c>
      <c r="F416" s="1">
        <v>2266.72</v>
      </c>
    </row>
    <row r="417" spans="1:6" ht="15">
      <c r="A417" s="5" t="s">
        <v>505</v>
      </c>
      <c r="B417" s="5"/>
      <c r="C417" s="18">
        <v>1</v>
      </c>
      <c r="D417" s="63" t="s">
        <v>506</v>
      </c>
      <c r="E417" s="2" t="s">
        <v>7</v>
      </c>
      <c r="F417" s="3">
        <f>2106.72*1.15</f>
        <v>2422.7279999999996</v>
      </c>
    </row>
    <row r="418" spans="1:6" ht="15">
      <c r="A418" s="123" t="s">
        <v>507</v>
      </c>
      <c r="B418" s="123"/>
      <c r="C418" s="18">
        <v>1</v>
      </c>
      <c r="D418" s="63" t="s">
        <v>508</v>
      </c>
      <c r="E418" s="2" t="s">
        <v>7</v>
      </c>
      <c r="F418" s="3">
        <v>39206.78</v>
      </c>
    </row>
    <row r="419" spans="1:6" ht="15">
      <c r="A419" s="123" t="s">
        <v>509</v>
      </c>
      <c r="B419" s="123"/>
      <c r="C419" s="18">
        <v>1</v>
      </c>
      <c r="D419" s="63" t="s">
        <v>510</v>
      </c>
      <c r="E419" s="2" t="s">
        <v>7</v>
      </c>
      <c r="F419" s="3">
        <f>51845.64*1.15</f>
        <v>59622.486</v>
      </c>
    </row>
    <row r="420" spans="1:6" ht="15">
      <c r="A420" s="123" t="s">
        <v>511</v>
      </c>
      <c r="B420" s="123"/>
      <c r="C420" s="18">
        <v>1</v>
      </c>
      <c r="D420" s="63" t="s">
        <v>512</v>
      </c>
      <c r="E420" s="2" t="s">
        <v>7</v>
      </c>
      <c r="F420" s="3">
        <f>2591.73*1.15</f>
        <v>2980.4894999999997</v>
      </c>
    </row>
    <row r="421" spans="1:6" ht="15">
      <c r="A421" s="123" t="s">
        <v>513</v>
      </c>
      <c r="B421" s="123"/>
      <c r="C421" s="18">
        <v>1</v>
      </c>
      <c r="D421" s="63" t="s">
        <v>514</v>
      </c>
      <c r="E421" s="2" t="s">
        <v>7</v>
      </c>
      <c r="F421" s="3">
        <f>4850*1.15</f>
        <v>5577.5</v>
      </c>
    </row>
    <row r="422" spans="1:6" ht="15">
      <c r="A422" s="123" t="s">
        <v>515</v>
      </c>
      <c r="B422" s="123"/>
      <c r="C422" s="18">
        <v>1</v>
      </c>
      <c r="D422" s="63" t="s">
        <v>516</v>
      </c>
      <c r="E422" s="2" t="s">
        <v>7</v>
      </c>
      <c r="F422" s="3">
        <f>9437*1.15</f>
        <v>10852.55</v>
      </c>
    </row>
    <row r="423" spans="1:6" ht="15">
      <c r="A423" s="123" t="s">
        <v>517</v>
      </c>
      <c r="B423" s="123"/>
      <c r="C423" s="18">
        <v>1</v>
      </c>
      <c r="D423" s="63" t="s">
        <v>518</v>
      </c>
      <c r="E423" s="2" t="s">
        <v>7</v>
      </c>
      <c r="F423" s="3">
        <v>4000.62</v>
      </c>
    </row>
    <row r="424" spans="1:6" ht="15">
      <c r="A424" s="123" t="s">
        <v>519</v>
      </c>
      <c r="B424" s="123"/>
      <c r="C424" s="18">
        <v>34</v>
      </c>
      <c r="D424" s="63" t="s">
        <v>520</v>
      </c>
      <c r="E424" s="2" t="s">
        <v>7</v>
      </c>
      <c r="F424" s="3">
        <f>278822.1+185881.4</f>
        <v>464703.5</v>
      </c>
    </row>
    <row r="425" spans="1:6" ht="15">
      <c r="A425" s="123" t="s">
        <v>521</v>
      </c>
      <c r="B425" s="123"/>
      <c r="C425" s="18">
        <v>7</v>
      </c>
      <c r="D425" s="63" t="s">
        <v>520</v>
      </c>
      <c r="E425" s="2" t="s">
        <v>7</v>
      </c>
      <c r="F425" s="3">
        <f>57404.55+38269.7</f>
        <v>95674.25</v>
      </c>
    </row>
    <row r="426" spans="1:6" ht="15">
      <c r="A426" s="123" t="s">
        <v>522</v>
      </c>
      <c r="B426" s="123"/>
      <c r="C426" s="18">
        <v>2</v>
      </c>
      <c r="D426" s="63" t="s">
        <v>523</v>
      </c>
      <c r="E426" s="2" t="s">
        <v>7</v>
      </c>
      <c r="F426" s="3">
        <f>6998*1.15</f>
        <v>8047.7</v>
      </c>
    </row>
    <row r="427" spans="1:6" ht="15">
      <c r="A427" s="123" t="s">
        <v>524</v>
      </c>
      <c r="B427" s="123"/>
      <c r="C427" s="18">
        <v>3</v>
      </c>
      <c r="D427" s="63" t="s">
        <v>525</v>
      </c>
      <c r="E427" s="2" t="s">
        <v>7</v>
      </c>
      <c r="F427" s="3">
        <f>9456*1.15</f>
        <v>10874.4</v>
      </c>
    </row>
    <row r="428" spans="1:6" ht="15">
      <c r="A428" s="123" t="s">
        <v>526</v>
      </c>
      <c r="B428" s="123"/>
      <c r="C428" s="18">
        <v>2</v>
      </c>
      <c r="D428" s="63" t="s">
        <v>527</v>
      </c>
      <c r="E428" s="2" t="s">
        <v>7</v>
      </c>
      <c r="F428" s="3">
        <f>9198*1.15</f>
        <v>10577.699999999999</v>
      </c>
    </row>
    <row r="429" spans="1:6" ht="15">
      <c r="A429" s="121" t="s">
        <v>281</v>
      </c>
      <c r="B429" s="121"/>
      <c r="C429" s="18">
        <v>3</v>
      </c>
      <c r="D429" s="63" t="s">
        <v>528</v>
      </c>
      <c r="E429" s="2" t="s">
        <v>7</v>
      </c>
      <c r="F429" s="3">
        <v>690</v>
      </c>
    </row>
    <row r="430" spans="1:6" ht="15">
      <c r="A430" s="121" t="s">
        <v>281</v>
      </c>
      <c r="B430" s="121"/>
      <c r="C430" s="18">
        <v>1</v>
      </c>
      <c r="D430" s="63" t="s">
        <v>529</v>
      </c>
      <c r="E430" s="2" t="s">
        <v>7</v>
      </c>
      <c r="F430" s="3">
        <f>915.53*1.15</f>
        <v>1052.8594999999998</v>
      </c>
    </row>
    <row r="431" spans="1:6" ht="15">
      <c r="A431" s="121" t="s">
        <v>281</v>
      </c>
      <c r="B431" s="121"/>
      <c r="C431" s="18">
        <v>1</v>
      </c>
      <c r="D431" s="63" t="s">
        <v>530</v>
      </c>
      <c r="E431" s="2" t="s">
        <v>7</v>
      </c>
      <c r="F431" s="3">
        <v>4957.65</v>
      </c>
    </row>
    <row r="432" spans="1:6" ht="15">
      <c r="A432" s="121" t="s">
        <v>281</v>
      </c>
      <c r="B432" s="121"/>
      <c r="C432" s="18">
        <v>40</v>
      </c>
      <c r="D432" s="63" t="s">
        <v>531</v>
      </c>
      <c r="E432" s="2" t="s">
        <v>7</v>
      </c>
      <c r="F432" s="3">
        <f>24564*1.15</f>
        <v>28248.6</v>
      </c>
    </row>
    <row r="433" spans="1:6" ht="15">
      <c r="A433" s="121" t="s">
        <v>281</v>
      </c>
      <c r="B433" s="121"/>
      <c r="C433" s="18">
        <v>40</v>
      </c>
      <c r="D433" s="63" t="s">
        <v>532</v>
      </c>
      <c r="E433" s="2" t="s">
        <v>7</v>
      </c>
      <c r="F433" s="3">
        <f>38824.65*1.15</f>
        <v>44648.347499999996</v>
      </c>
    </row>
    <row r="434" spans="1:6" ht="15">
      <c r="A434" s="121" t="s">
        <v>281</v>
      </c>
      <c r="B434" s="121"/>
      <c r="C434" s="18">
        <v>140</v>
      </c>
      <c r="D434" s="63" t="s">
        <v>533</v>
      </c>
      <c r="E434" s="2" t="s">
        <v>7</v>
      </c>
      <c r="F434" s="3">
        <f>121080.05*1.15</f>
        <v>139242.0575</v>
      </c>
    </row>
    <row r="435" spans="1:6" ht="15">
      <c r="A435" s="121" t="s">
        <v>281</v>
      </c>
      <c r="B435" s="121"/>
      <c r="C435" s="18">
        <v>140</v>
      </c>
      <c r="D435" s="63" t="s">
        <v>534</v>
      </c>
      <c r="E435" s="2" t="s">
        <v>7</v>
      </c>
      <c r="F435" s="3">
        <f>21755.97*1.15</f>
        <v>25019.3655</v>
      </c>
    </row>
    <row r="436" spans="1:6" ht="15" customHeight="1">
      <c r="A436" s="121" t="s">
        <v>281</v>
      </c>
      <c r="B436" s="121"/>
      <c r="C436" s="18">
        <v>1</v>
      </c>
      <c r="D436" s="63" t="s">
        <v>535</v>
      </c>
      <c r="E436" s="2" t="s">
        <v>7</v>
      </c>
      <c r="F436" s="3">
        <f>9945*1.15</f>
        <v>11436.75</v>
      </c>
    </row>
    <row r="437" spans="1:6" ht="15">
      <c r="A437" s="121" t="s">
        <v>281</v>
      </c>
      <c r="B437" s="121"/>
      <c r="C437" s="18">
        <v>1</v>
      </c>
      <c r="D437" s="63" t="s">
        <v>536</v>
      </c>
      <c r="E437" s="2" t="s">
        <v>7</v>
      </c>
      <c r="F437" s="3">
        <f>95378.95*1.15</f>
        <v>109685.79249999998</v>
      </c>
    </row>
    <row r="438" spans="1:6" ht="15">
      <c r="A438" s="123" t="s">
        <v>595</v>
      </c>
      <c r="B438" s="123"/>
      <c r="C438" s="18"/>
      <c r="D438" s="63" t="s">
        <v>537</v>
      </c>
      <c r="E438" s="2" t="s">
        <v>7</v>
      </c>
      <c r="F438" s="3">
        <v>-2300</v>
      </c>
    </row>
    <row r="439" spans="1:6" ht="15">
      <c r="A439" s="131" t="s">
        <v>595</v>
      </c>
      <c r="B439" s="131"/>
      <c r="C439" s="18">
        <v>1</v>
      </c>
      <c r="D439" s="63" t="s">
        <v>538</v>
      </c>
      <c r="E439" s="2" t="s">
        <v>7</v>
      </c>
      <c r="F439" s="3">
        <v>280.91</v>
      </c>
    </row>
    <row r="440" spans="1:6" ht="15">
      <c r="A440" s="121" t="s">
        <v>281</v>
      </c>
      <c r="B440" s="121"/>
      <c r="C440" s="18">
        <v>1</v>
      </c>
      <c r="D440" s="63" t="s">
        <v>539</v>
      </c>
      <c r="E440" s="2" t="s">
        <v>7</v>
      </c>
      <c r="F440" s="3">
        <v>56379</v>
      </c>
    </row>
    <row r="441" spans="1:6" ht="15">
      <c r="A441" s="121" t="s">
        <v>281</v>
      </c>
      <c r="B441" s="121"/>
      <c r="C441" s="18">
        <v>1</v>
      </c>
      <c r="D441" s="63" t="s">
        <v>540</v>
      </c>
      <c r="E441" s="2" t="s">
        <v>7</v>
      </c>
      <c r="F441" s="3">
        <v>53061.52</v>
      </c>
    </row>
    <row r="442" spans="1:6" ht="15">
      <c r="A442" s="121" t="s">
        <v>281</v>
      </c>
      <c r="B442" s="121"/>
      <c r="C442" s="18">
        <v>1</v>
      </c>
      <c r="D442" s="63" t="s">
        <v>541</v>
      </c>
      <c r="E442" s="2" t="s">
        <v>7</v>
      </c>
      <c r="F442" s="3">
        <v>19860.5</v>
      </c>
    </row>
    <row r="443" spans="1:6" ht="15">
      <c r="A443" s="121" t="s">
        <v>281</v>
      </c>
      <c r="B443" s="121"/>
      <c r="C443" s="18">
        <v>1</v>
      </c>
      <c r="D443" s="63" t="s">
        <v>542</v>
      </c>
      <c r="E443" s="2" t="s">
        <v>7</v>
      </c>
      <c r="F443" s="3">
        <f>462.61*1.15</f>
        <v>532.0015</v>
      </c>
    </row>
    <row r="444" spans="1:6" ht="15">
      <c r="A444" s="121" t="s">
        <v>281</v>
      </c>
      <c r="B444" s="121"/>
      <c r="C444" s="18">
        <v>1</v>
      </c>
      <c r="D444" s="63" t="s">
        <v>543</v>
      </c>
      <c r="E444" s="2" t="s">
        <v>7</v>
      </c>
      <c r="F444" s="3">
        <f>217.39*1.15</f>
        <v>249.99849999999998</v>
      </c>
    </row>
    <row r="445" spans="1:6" ht="15">
      <c r="A445" s="121" t="s">
        <v>281</v>
      </c>
      <c r="B445" s="121"/>
      <c r="C445" s="18">
        <v>1</v>
      </c>
      <c r="D445" s="63" t="s">
        <v>544</v>
      </c>
      <c r="E445" s="2" t="s">
        <v>7</v>
      </c>
      <c r="F445" s="3">
        <f>9701.74*1.15</f>
        <v>11157.000999999998</v>
      </c>
    </row>
    <row r="446" spans="1:6" ht="15">
      <c r="A446" s="121" t="s">
        <v>281</v>
      </c>
      <c r="B446" s="121"/>
      <c r="C446" s="18">
        <v>1</v>
      </c>
      <c r="D446" s="63" t="s">
        <v>545</v>
      </c>
      <c r="E446" s="2" t="s">
        <v>7</v>
      </c>
      <c r="F446" s="3">
        <f>6024.75*1.15</f>
        <v>6928.4625</v>
      </c>
    </row>
    <row r="447" spans="1:6" ht="15">
      <c r="A447" s="121" t="s">
        <v>281</v>
      </c>
      <c r="B447" s="121"/>
      <c r="C447" s="18">
        <v>1</v>
      </c>
      <c r="D447" s="63" t="s">
        <v>546</v>
      </c>
      <c r="E447" s="2" t="s">
        <v>7</v>
      </c>
      <c r="F447" s="3">
        <f>4715.4*1.15</f>
        <v>5422.709999999999</v>
      </c>
    </row>
    <row r="448" spans="1:6" ht="15">
      <c r="A448" s="121" t="s">
        <v>281</v>
      </c>
      <c r="B448" s="121"/>
      <c r="C448" s="18">
        <v>1</v>
      </c>
      <c r="D448" s="63" t="s">
        <v>547</v>
      </c>
      <c r="E448" s="2" t="s">
        <v>7</v>
      </c>
      <c r="F448" s="3">
        <f>2666.55*1.15</f>
        <v>3066.5325</v>
      </c>
    </row>
    <row r="449" spans="1:6" ht="15">
      <c r="A449" s="121" t="s">
        <v>281</v>
      </c>
      <c r="B449" s="121"/>
      <c r="C449" s="18">
        <v>1</v>
      </c>
      <c r="D449" s="63" t="s">
        <v>548</v>
      </c>
      <c r="E449" s="2" t="s">
        <v>549</v>
      </c>
      <c r="F449" s="3">
        <f>10699.13*1.15</f>
        <v>12303.999499999998</v>
      </c>
    </row>
    <row r="450" spans="1:6" ht="15">
      <c r="A450" s="121" t="s">
        <v>281</v>
      </c>
      <c r="B450" s="121"/>
      <c r="C450" s="18">
        <v>1</v>
      </c>
      <c r="D450" s="63" t="s">
        <v>550</v>
      </c>
      <c r="E450" s="2" t="s">
        <v>549</v>
      </c>
      <c r="F450" s="3">
        <f>6080*1.15</f>
        <v>6991.999999999999</v>
      </c>
    </row>
    <row r="451" spans="1:6" ht="15">
      <c r="A451" s="121" t="s">
        <v>281</v>
      </c>
      <c r="B451" s="121"/>
      <c r="C451" s="18">
        <v>1</v>
      </c>
      <c r="D451" s="63" t="s">
        <v>551</v>
      </c>
      <c r="E451" s="2" t="s">
        <v>552</v>
      </c>
      <c r="F451" s="3">
        <f>1813.95*1.15</f>
        <v>2086.0425</v>
      </c>
    </row>
    <row r="452" spans="1:6" ht="15">
      <c r="A452" s="121" t="s">
        <v>281</v>
      </c>
      <c r="B452" s="121"/>
      <c r="C452" s="18">
        <v>1</v>
      </c>
      <c r="D452" s="63" t="s">
        <v>553</v>
      </c>
      <c r="E452" s="2" t="s">
        <v>554</v>
      </c>
      <c r="F452" s="3">
        <v>38419.2</v>
      </c>
    </row>
    <row r="453" spans="1:6" ht="15">
      <c r="A453" s="121" t="s">
        <v>281</v>
      </c>
      <c r="B453" s="121"/>
      <c r="C453" s="18">
        <v>1</v>
      </c>
      <c r="D453" s="63" t="s">
        <v>555</v>
      </c>
      <c r="E453" s="2" t="s">
        <v>7</v>
      </c>
      <c r="F453" s="3">
        <f>693.25*1.16</f>
        <v>804.17</v>
      </c>
    </row>
    <row r="454" spans="1:6" ht="15">
      <c r="A454" s="121" t="s">
        <v>281</v>
      </c>
      <c r="B454" s="121"/>
      <c r="C454" s="18">
        <v>1</v>
      </c>
      <c r="D454" s="63" t="s">
        <v>556</v>
      </c>
      <c r="E454" s="2" t="s">
        <v>7</v>
      </c>
      <c r="F454" s="3">
        <f>3003*1.16</f>
        <v>3483.4799999999996</v>
      </c>
    </row>
    <row r="455" spans="1:6" ht="15">
      <c r="A455" s="5" t="s">
        <v>557</v>
      </c>
      <c r="B455" s="5"/>
      <c r="C455" s="18">
        <v>1</v>
      </c>
      <c r="D455" s="63" t="s">
        <v>558</v>
      </c>
      <c r="E455" s="2" t="s">
        <v>227</v>
      </c>
      <c r="F455" s="3">
        <v>7999.99</v>
      </c>
    </row>
    <row r="456" spans="1:6" ht="15">
      <c r="A456" s="5" t="s">
        <v>559</v>
      </c>
      <c r="B456" s="5"/>
      <c r="C456" s="18">
        <v>1</v>
      </c>
      <c r="D456" s="63" t="s">
        <v>560</v>
      </c>
      <c r="E456" s="2" t="s">
        <v>227</v>
      </c>
      <c r="F456" s="3">
        <v>23200</v>
      </c>
    </row>
    <row r="457" spans="1:6" ht="15">
      <c r="A457" s="5" t="s">
        <v>561</v>
      </c>
      <c r="B457" s="5"/>
      <c r="C457" s="18">
        <v>1</v>
      </c>
      <c r="D457" s="63" t="s">
        <v>562</v>
      </c>
      <c r="E457" s="2" t="s">
        <v>7</v>
      </c>
      <c r="F457" s="3">
        <v>1627.47</v>
      </c>
    </row>
    <row r="458" spans="1:6" ht="15">
      <c r="A458" s="121" t="s">
        <v>281</v>
      </c>
      <c r="B458" s="121"/>
      <c r="C458" s="18">
        <v>1</v>
      </c>
      <c r="D458" s="63" t="s">
        <v>563</v>
      </c>
      <c r="E458" s="2" t="s">
        <v>7</v>
      </c>
      <c r="F458" s="3">
        <f>9223.28*1.16</f>
        <v>10699.0048</v>
      </c>
    </row>
    <row r="459" spans="1:6" ht="15">
      <c r="A459" s="121" t="s">
        <v>281</v>
      </c>
      <c r="B459" s="121"/>
      <c r="C459" s="18">
        <v>2</v>
      </c>
      <c r="D459" s="63" t="s">
        <v>564</v>
      </c>
      <c r="E459" s="2" t="s">
        <v>7</v>
      </c>
      <c r="F459" s="3">
        <f>14998.28*1.16</f>
        <v>17398.0048</v>
      </c>
    </row>
    <row r="460" spans="1:6" ht="15">
      <c r="A460" s="121" t="s">
        <v>281</v>
      </c>
      <c r="B460" s="121"/>
      <c r="C460" s="18">
        <v>10</v>
      </c>
      <c r="D460" s="63" t="s">
        <v>565</v>
      </c>
      <c r="E460" s="2" t="s">
        <v>7</v>
      </c>
      <c r="F460" s="3">
        <v>47154</v>
      </c>
    </row>
    <row r="461" spans="1:6" ht="15">
      <c r="A461" s="121" t="s">
        <v>281</v>
      </c>
      <c r="B461" s="121"/>
      <c r="C461" s="18">
        <v>14</v>
      </c>
      <c r="D461" s="63" t="s">
        <v>566</v>
      </c>
      <c r="E461" s="2" t="s">
        <v>7</v>
      </c>
      <c r="F461" s="3">
        <v>166450.25</v>
      </c>
    </row>
    <row r="462" spans="1:6" ht="15">
      <c r="A462" s="121" t="s">
        <v>281</v>
      </c>
      <c r="B462" s="121"/>
      <c r="C462" s="18">
        <v>1</v>
      </c>
      <c r="D462" s="63" t="s">
        <v>567</v>
      </c>
      <c r="E462" s="2" t="s">
        <v>7</v>
      </c>
      <c r="F462" s="3">
        <v>25467.8</v>
      </c>
    </row>
    <row r="463" spans="1:6" ht="15">
      <c r="A463" s="121" t="s">
        <v>281</v>
      </c>
      <c r="B463" s="121"/>
      <c r="C463" s="18">
        <v>10</v>
      </c>
      <c r="D463" s="63" t="s">
        <v>568</v>
      </c>
      <c r="E463" s="2" t="s">
        <v>7</v>
      </c>
      <c r="F463" s="3">
        <v>107474</v>
      </c>
    </row>
    <row r="464" spans="1:6" ht="15">
      <c r="A464" s="121" t="s">
        <v>281</v>
      </c>
      <c r="B464" s="121"/>
      <c r="C464" s="18">
        <v>1</v>
      </c>
      <c r="D464" s="63" t="s">
        <v>569</v>
      </c>
      <c r="E464" s="2" t="s">
        <v>7</v>
      </c>
      <c r="F464" s="3">
        <f>2271.44*1.16</f>
        <v>2634.8704</v>
      </c>
    </row>
    <row r="465" spans="1:6" ht="15">
      <c r="A465" s="5" t="s">
        <v>570</v>
      </c>
      <c r="B465" s="5"/>
      <c r="C465" s="18">
        <v>1</v>
      </c>
      <c r="D465" s="63" t="s">
        <v>571</v>
      </c>
      <c r="E465" s="2" t="s">
        <v>7</v>
      </c>
      <c r="F465" s="3">
        <v>2842</v>
      </c>
    </row>
    <row r="466" spans="1:6" ht="15">
      <c r="A466" s="121" t="s">
        <v>281</v>
      </c>
      <c r="B466" s="121"/>
      <c r="C466" s="18">
        <v>1</v>
      </c>
      <c r="D466" s="63" t="s">
        <v>572</v>
      </c>
      <c r="E466" s="2" t="s">
        <v>7</v>
      </c>
      <c r="F466" s="3">
        <v>245</v>
      </c>
    </row>
    <row r="467" spans="1:6" ht="15">
      <c r="A467" s="121" t="s">
        <v>281</v>
      </c>
      <c r="B467" s="121"/>
      <c r="C467" s="18">
        <v>5</v>
      </c>
      <c r="D467" s="63" t="s">
        <v>573</v>
      </c>
      <c r="E467" s="2" t="s">
        <v>7</v>
      </c>
      <c r="F467" s="3">
        <f>1659.07*5*1.16</f>
        <v>9622.606</v>
      </c>
    </row>
    <row r="468" spans="1:6" ht="15">
      <c r="A468" s="121" t="s">
        <v>281</v>
      </c>
      <c r="B468" s="121"/>
      <c r="C468" s="18">
        <v>1</v>
      </c>
      <c r="D468" s="63" t="s">
        <v>574</v>
      </c>
      <c r="E468" s="2" t="s">
        <v>7</v>
      </c>
      <c r="F468" s="3">
        <v>14198.4</v>
      </c>
    </row>
    <row r="469" spans="1:6" ht="15">
      <c r="A469" s="121" t="s">
        <v>281</v>
      </c>
      <c r="B469" s="121"/>
      <c r="C469" s="18">
        <v>1</v>
      </c>
      <c r="D469" s="63" t="s">
        <v>575</v>
      </c>
      <c r="E469" s="2" t="s">
        <v>7</v>
      </c>
      <c r="F469" s="3">
        <v>1669.24</v>
      </c>
    </row>
    <row r="470" spans="1:6" ht="15">
      <c r="A470" s="121" t="s">
        <v>281</v>
      </c>
      <c r="B470" s="121"/>
      <c r="C470" s="18">
        <v>1</v>
      </c>
      <c r="D470" s="63" t="s">
        <v>576</v>
      </c>
      <c r="E470" s="2" t="s">
        <v>7</v>
      </c>
      <c r="F470" s="3">
        <f>2510.04*1.16</f>
        <v>2911.6463999999996</v>
      </c>
    </row>
    <row r="471" spans="1:6" ht="15">
      <c r="A471" s="121" t="s">
        <v>281</v>
      </c>
      <c r="B471" s="121"/>
      <c r="C471" s="18">
        <v>1</v>
      </c>
      <c r="D471" s="63" t="s">
        <v>577</v>
      </c>
      <c r="E471" s="2" t="s">
        <v>7</v>
      </c>
      <c r="F471" s="3">
        <f>1732*1.16</f>
        <v>2009.12</v>
      </c>
    </row>
    <row r="472" spans="1:6" ht="15">
      <c r="A472" s="121" t="s">
        <v>281</v>
      </c>
      <c r="B472" s="121"/>
      <c r="C472" s="18">
        <v>4</v>
      </c>
      <c r="D472" s="63" t="s">
        <v>578</v>
      </c>
      <c r="E472" s="2" t="s">
        <v>7</v>
      </c>
      <c r="F472" s="3">
        <v>31477.76</v>
      </c>
    </row>
    <row r="473" spans="1:6" ht="15">
      <c r="A473" s="121" t="s">
        <v>281</v>
      </c>
      <c r="B473" s="121"/>
      <c r="C473" s="18">
        <v>1</v>
      </c>
      <c r="D473" s="63" t="s">
        <v>579</v>
      </c>
      <c r="E473" s="2" t="s">
        <v>7</v>
      </c>
      <c r="F473" s="3">
        <v>3490</v>
      </c>
    </row>
    <row r="474" spans="1:6" ht="15">
      <c r="A474" s="121" t="s">
        <v>281</v>
      </c>
      <c r="B474" s="121"/>
      <c r="C474" s="18">
        <v>5</v>
      </c>
      <c r="D474" s="63" t="s">
        <v>580</v>
      </c>
      <c r="E474" s="2" t="s">
        <v>7</v>
      </c>
      <c r="F474" s="3">
        <v>28420</v>
      </c>
    </row>
    <row r="475" spans="1:6" ht="15">
      <c r="A475" s="121" t="s">
        <v>281</v>
      </c>
      <c r="B475" s="121"/>
      <c r="C475" s="18">
        <v>1</v>
      </c>
      <c r="D475" s="63" t="s">
        <v>581</v>
      </c>
      <c r="E475" s="2" t="s">
        <v>7</v>
      </c>
      <c r="F475" s="3">
        <f>56500*1.16</f>
        <v>65540</v>
      </c>
    </row>
    <row r="476" spans="1:6" ht="15">
      <c r="A476" s="121" t="s">
        <v>281</v>
      </c>
      <c r="B476" s="121"/>
      <c r="C476" s="18">
        <v>1</v>
      </c>
      <c r="D476" s="63" t="s">
        <v>582</v>
      </c>
      <c r="E476" s="2" t="s">
        <v>7</v>
      </c>
      <c r="F476" s="3">
        <f>3800*1.16</f>
        <v>4408</v>
      </c>
    </row>
    <row r="477" spans="1:6" ht="15">
      <c r="A477" s="121" t="s">
        <v>281</v>
      </c>
      <c r="B477" s="121"/>
      <c r="C477" s="18">
        <v>42</v>
      </c>
      <c r="D477" s="63" t="s">
        <v>583</v>
      </c>
      <c r="E477" s="2" t="s">
        <v>7</v>
      </c>
      <c r="F477" s="3">
        <v>444150</v>
      </c>
    </row>
    <row r="478" spans="1:6" ht="15">
      <c r="A478" s="121" t="s">
        <v>281</v>
      </c>
      <c r="B478" s="121"/>
      <c r="C478" s="18">
        <v>1</v>
      </c>
      <c r="D478" s="63" t="s">
        <v>584</v>
      </c>
      <c r="E478" s="2" t="s">
        <v>7</v>
      </c>
      <c r="F478" s="3">
        <f>21551.72*1.16</f>
        <v>24999.9952</v>
      </c>
    </row>
    <row r="479" spans="1:6" ht="15">
      <c r="A479" s="121" t="s">
        <v>281</v>
      </c>
      <c r="B479" s="121"/>
      <c r="C479" s="18">
        <v>1</v>
      </c>
      <c r="D479" s="63" t="s">
        <v>585</v>
      </c>
      <c r="E479" s="2" t="s">
        <v>7</v>
      </c>
      <c r="F479" s="3">
        <f>37068.97*1.16</f>
        <v>43000.0052</v>
      </c>
    </row>
    <row r="480" spans="1:6" ht="15">
      <c r="A480" s="121" t="s">
        <v>281</v>
      </c>
      <c r="B480" s="121"/>
      <c r="C480" s="18">
        <v>1</v>
      </c>
      <c r="D480" s="63" t="s">
        <v>586</v>
      </c>
      <c r="E480" s="2" t="s">
        <v>7</v>
      </c>
      <c r="F480" s="3">
        <v>4999</v>
      </c>
    </row>
    <row r="481" spans="1:6" ht="15">
      <c r="A481" s="121" t="s">
        <v>281</v>
      </c>
      <c r="B481" s="121"/>
      <c r="C481" s="18">
        <v>1</v>
      </c>
      <c r="D481" s="63" t="s">
        <v>587</v>
      </c>
      <c r="E481" s="2" t="s">
        <v>7</v>
      </c>
      <c r="F481" s="3">
        <v>38000</v>
      </c>
    </row>
    <row r="482" spans="1:6" ht="15">
      <c r="A482" s="121" t="s">
        <v>281</v>
      </c>
      <c r="B482" s="121"/>
      <c r="C482" s="18">
        <v>4</v>
      </c>
      <c r="D482" s="63" t="s">
        <v>588</v>
      </c>
      <c r="E482" s="2" t="s">
        <v>7</v>
      </c>
      <c r="F482" s="3">
        <f>33600*1.16</f>
        <v>38976</v>
      </c>
    </row>
    <row r="483" spans="1:6" ht="15">
      <c r="A483" s="121" t="s">
        <v>281</v>
      </c>
      <c r="B483" s="121"/>
      <c r="C483" s="18">
        <v>16</v>
      </c>
      <c r="D483" s="63" t="s">
        <v>589</v>
      </c>
      <c r="E483" s="2" t="s">
        <v>7</v>
      </c>
      <c r="F483" s="3">
        <f>119200*1.16</f>
        <v>138272</v>
      </c>
    </row>
    <row r="484" spans="1:6" ht="15">
      <c r="A484" s="121" t="s">
        <v>281</v>
      </c>
      <c r="B484" s="121"/>
      <c r="C484" s="18">
        <v>1</v>
      </c>
      <c r="D484" s="63" t="s">
        <v>590</v>
      </c>
      <c r="E484" s="2" t="s">
        <v>7</v>
      </c>
      <c r="F484" s="3">
        <f>10645*1.16</f>
        <v>12348.199999999999</v>
      </c>
    </row>
    <row r="485" spans="1:6" ht="15">
      <c r="A485" s="121" t="s">
        <v>281</v>
      </c>
      <c r="B485" s="121"/>
      <c r="C485" s="18">
        <v>3</v>
      </c>
      <c r="D485" s="63" t="s">
        <v>591</v>
      </c>
      <c r="E485" s="2" t="s">
        <v>7</v>
      </c>
      <c r="F485" s="3">
        <f>4500*1.16</f>
        <v>5220</v>
      </c>
    </row>
    <row r="486" spans="1:6" ht="15">
      <c r="A486" s="121" t="s">
        <v>281</v>
      </c>
      <c r="B486" s="121"/>
      <c r="C486" s="18">
        <v>1</v>
      </c>
      <c r="D486" s="63" t="s">
        <v>592</v>
      </c>
      <c r="E486" s="2" t="s">
        <v>7</v>
      </c>
      <c r="F486" s="3">
        <f>3000*1.16</f>
        <v>3479.9999999999995</v>
      </c>
    </row>
    <row r="487" spans="1:6" ht="15">
      <c r="A487" s="121" t="s">
        <v>281</v>
      </c>
      <c r="B487" s="121"/>
      <c r="C487" s="18">
        <v>2</v>
      </c>
      <c r="D487" s="63" t="s">
        <v>593</v>
      </c>
      <c r="E487" s="2" t="s">
        <v>7</v>
      </c>
      <c r="F487" s="3">
        <f>15770*1.16</f>
        <v>18293.199999999997</v>
      </c>
    </row>
    <row r="488" spans="1:7" ht="15">
      <c r="A488" s="121" t="s">
        <v>281</v>
      </c>
      <c r="B488" s="121"/>
      <c r="C488" s="18">
        <v>1</v>
      </c>
      <c r="D488" s="63" t="s">
        <v>594</v>
      </c>
      <c r="E488" s="2" t="s">
        <v>7</v>
      </c>
      <c r="F488" s="3">
        <f>11089*1.16</f>
        <v>12863.24</v>
      </c>
      <c r="G488" s="58">
        <f>SUM(F4:F488)</f>
        <v>4921756.141800001</v>
      </c>
    </row>
    <row r="489" spans="1:6" ht="15">
      <c r="A489" s="66" t="s">
        <v>281</v>
      </c>
      <c r="B489" s="66"/>
      <c r="C489" s="41">
        <v>12</v>
      </c>
      <c r="D489" s="67" t="s">
        <v>596</v>
      </c>
      <c r="E489" s="41" t="s">
        <v>7</v>
      </c>
      <c r="F489" s="10">
        <v>11689.75</v>
      </c>
    </row>
    <row r="490" spans="1:6" ht="15">
      <c r="A490" s="66" t="s">
        <v>281</v>
      </c>
      <c r="B490" s="66"/>
      <c r="C490" s="41">
        <v>13</v>
      </c>
      <c r="D490" s="67" t="s">
        <v>597</v>
      </c>
      <c r="E490" s="41" t="s">
        <v>7</v>
      </c>
      <c r="F490" s="10">
        <v>4410.25</v>
      </c>
    </row>
    <row r="491" spans="1:7" ht="15">
      <c r="A491" s="66" t="s">
        <v>281</v>
      </c>
      <c r="B491" s="66"/>
      <c r="C491" s="41">
        <v>13</v>
      </c>
      <c r="D491" s="73" t="s">
        <v>598</v>
      </c>
      <c r="E491" s="74" t="s">
        <v>7</v>
      </c>
      <c r="F491" s="72">
        <v>4410.25</v>
      </c>
      <c r="G491" s="71"/>
    </row>
    <row r="492" spans="1:7" ht="15">
      <c r="A492" s="120" t="s">
        <v>648</v>
      </c>
      <c r="B492" s="120"/>
      <c r="C492" s="41">
        <v>1</v>
      </c>
      <c r="D492" s="73" t="s">
        <v>599</v>
      </c>
      <c r="E492" s="74" t="s">
        <v>7</v>
      </c>
      <c r="F492" s="72">
        <v>230</v>
      </c>
      <c r="G492" s="71"/>
    </row>
    <row r="493" spans="1:7" ht="15">
      <c r="A493" s="66" t="s">
        <v>281</v>
      </c>
      <c r="B493" s="66"/>
      <c r="C493" s="41">
        <v>1</v>
      </c>
      <c r="D493" s="73" t="s">
        <v>600</v>
      </c>
      <c r="E493" s="74" t="s">
        <v>7</v>
      </c>
      <c r="F493" s="72">
        <v>19.89</v>
      </c>
      <c r="G493" s="71"/>
    </row>
    <row r="494" spans="1:7" ht="15">
      <c r="A494" s="120" t="s">
        <v>649</v>
      </c>
      <c r="B494" s="120"/>
      <c r="C494" s="41">
        <v>1</v>
      </c>
      <c r="D494" s="73" t="s">
        <v>42</v>
      </c>
      <c r="E494" s="74" t="s">
        <v>7</v>
      </c>
      <c r="F494" s="72">
        <v>166.75</v>
      </c>
      <c r="G494" s="71"/>
    </row>
    <row r="495" spans="1:7" ht="15">
      <c r="A495" s="66" t="s">
        <v>281</v>
      </c>
      <c r="B495" s="66"/>
      <c r="C495" s="41">
        <v>1</v>
      </c>
      <c r="D495" s="73" t="s">
        <v>601</v>
      </c>
      <c r="E495" s="74" t="s">
        <v>7</v>
      </c>
      <c r="F495" s="72">
        <v>199.89</v>
      </c>
      <c r="G495" s="71"/>
    </row>
    <row r="496" spans="1:7" ht="15">
      <c r="A496" s="120" t="s">
        <v>650</v>
      </c>
      <c r="B496" s="120"/>
      <c r="C496" s="41">
        <v>1</v>
      </c>
      <c r="D496" s="73" t="s">
        <v>599</v>
      </c>
      <c r="E496" s="74" t="s">
        <v>7</v>
      </c>
      <c r="F496" s="72">
        <v>230</v>
      </c>
      <c r="G496" s="71"/>
    </row>
    <row r="497" spans="1:7" ht="15">
      <c r="A497" s="120" t="s">
        <v>651</v>
      </c>
      <c r="B497" s="120"/>
      <c r="C497" s="41">
        <v>1</v>
      </c>
      <c r="D497" s="73" t="s">
        <v>602</v>
      </c>
      <c r="E497" s="74" t="s">
        <v>7</v>
      </c>
      <c r="F497" s="75">
        <v>1666.5</v>
      </c>
      <c r="G497" s="71"/>
    </row>
    <row r="498" spans="1:7" ht="15">
      <c r="A498" s="120" t="s">
        <v>652</v>
      </c>
      <c r="B498" s="120"/>
      <c r="C498" s="41">
        <v>2</v>
      </c>
      <c r="D498" s="73" t="s">
        <v>602</v>
      </c>
      <c r="E498" s="74" t="s">
        <v>7</v>
      </c>
      <c r="F498" s="75">
        <v>1666.5</v>
      </c>
      <c r="G498" s="71"/>
    </row>
    <row r="499" spans="1:7" ht="15">
      <c r="A499" s="120" t="s">
        <v>653</v>
      </c>
      <c r="B499" s="120"/>
      <c r="C499" s="41">
        <v>2</v>
      </c>
      <c r="D499" s="73" t="s">
        <v>603</v>
      </c>
      <c r="E499" s="74" t="s">
        <v>7</v>
      </c>
      <c r="F499" s="72">
        <v>321.5</v>
      </c>
      <c r="G499" s="71"/>
    </row>
    <row r="500" spans="1:7" ht="15">
      <c r="A500" s="120" t="s">
        <v>653</v>
      </c>
      <c r="B500" s="120"/>
      <c r="C500" s="41">
        <v>1</v>
      </c>
      <c r="D500" s="73" t="s">
        <v>603</v>
      </c>
      <c r="E500" s="74" t="s">
        <v>7</v>
      </c>
      <c r="F500" s="75">
        <v>321.5</v>
      </c>
      <c r="G500" s="71"/>
    </row>
    <row r="501" spans="1:7" ht="15">
      <c r="A501" s="120" t="s">
        <v>653</v>
      </c>
      <c r="B501" s="120"/>
      <c r="C501" s="41">
        <v>1</v>
      </c>
      <c r="D501" s="73" t="s">
        <v>600</v>
      </c>
      <c r="E501" s="74" t="s">
        <v>7</v>
      </c>
      <c r="F501" s="72">
        <v>19.89</v>
      </c>
      <c r="G501" s="71"/>
    </row>
    <row r="502" spans="1:7" ht="15">
      <c r="A502" s="120" t="s">
        <v>653</v>
      </c>
      <c r="B502" s="120"/>
      <c r="C502" s="41">
        <v>1</v>
      </c>
      <c r="D502" s="73" t="s">
        <v>604</v>
      </c>
      <c r="E502" s="74" t="s">
        <v>7</v>
      </c>
      <c r="F502" s="72">
        <v>19.89</v>
      </c>
      <c r="G502" s="71"/>
    </row>
    <row r="503" spans="1:7" ht="15">
      <c r="A503" s="120" t="s">
        <v>653</v>
      </c>
      <c r="B503" s="120"/>
      <c r="C503" s="41">
        <v>3</v>
      </c>
      <c r="D503" s="67" t="s">
        <v>600</v>
      </c>
      <c r="E503" s="41" t="s">
        <v>7</v>
      </c>
      <c r="F503" s="10">
        <v>59.69</v>
      </c>
      <c r="G503" s="71"/>
    </row>
    <row r="504" spans="1:7" ht="15">
      <c r="A504" s="120" t="s">
        <v>653</v>
      </c>
      <c r="B504" s="120"/>
      <c r="C504" s="41">
        <v>1</v>
      </c>
      <c r="D504" s="67" t="s">
        <v>605</v>
      </c>
      <c r="E504" s="41" t="s">
        <v>7</v>
      </c>
      <c r="F504" s="10">
        <v>16.88</v>
      </c>
      <c r="G504" s="71"/>
    </row>
    <row r="505" spans="1:7" ht="15">
      <c r="A505" s="120" t="s">
        <v>653</v>
      </c>
      <c r="B505" s="120"/>
      <c r="C505" s="41">
        <v>1</v>
      </c>
      <c r="D505" s="67" t="s">
        <v>606</v>
      </c>
      <c r="E505" s="41" t="s">
        <v>7</v>
      </c>
      <c r="F505" s="10">
        <v>199.89</v>
      </c>
      <c r="G505" s="71"/>
    </row>
    <row r="506" spans="1:7" ht="15">
      <c r="A506" s="120" t="s">
        <v>653</v>
      </c>
      <c r="B506" s="120"/>
      <c r="C506" s="41">
        <v>1</v>
      </c>
      <c r="D506" s="67" t="s">
        <v>607</v>
      </c>
      <c r="E506" s="41" t="s">
        <v>7</v>
      </c>
      <c r="F506" s="10">
        <v>268</v>
      </c>
      <c r="G506" s="71"/>
    </row>
    <row r="507" spans="1:7" ht="15">
      <c r="A507" s="120" t="s">
        <v>653</v>
      </c>
      <c r="B507" s="120"/>
      <c r="C507" s="41">
        <v>1</v>
      </c>
      <c r="D507" s="67" t="s">
        <v>608</v>
      </c>
      <c r="E507" s="41" t="s">
        <v>7</v>
      </c>
      <c r="F507" s="72">
        <v>290</v>
      </c>
      <c r="G507" s="71"/>
    </row>
    <row r="508" spans="1:7" ht="15">
      <c r="A508" s="120" t="s">
        <v>653</v>
      </c>
      <c r="B508" s="120"/>
      <c r="C508" s="41">
        <v>1</v>
      </c>
      <c r="D508" s="67" t="s">
        <v>609</v>
      </c>
      <c r="E508" s="41" t="s">
        <v>7</v>
      </c>
      <c r="F508" s="72">
        <v>4577</v>
      </c>
      <c r="G508" s="71"/>
    </row>
    <row r="509" spans="1:6" ht="15">
      <c r="A509" s="120" t="s">
        <v>653</v>
      </c>
      <c r="B509" s="120"/>
      <c r="C509" s="41">
        <v>4</v>
      </c>
      <c r="D509" s="67" t="s">
        <v>610</v>
      </c>
      <c r="E509" s="41" t="s">
        <v>7</v>
      </c>
      <c r="F509" s="10">
        <v>1794</v>
      </c>
    </row>
    <row r="510" spans="1:6" ht="15">
      <c r="A510" s="120" t="s">
        <v>653</v>
      </c>
      <c r="B510" s="120"/>
      <c r="C510" s="41">
        <v>1</v>
      </c>
      <c r="D510" s="67" t="s">
        <v>611</v>
      </c>
      <c r="E510" s="41" t="s">
        <v>7</v>
      </c>
      <c r="F510" s="10">
        <v>425.5</v>
      </c>
    </row>
    <row r="511" spans="1:6" ht="15">
      <c r="A511" s="120" t="s">
        <v>653</v>
      </c>
      <c r="B511" s="120"/>
      <c r="C511" s="41">
        <v>1</v>
      </c>
      <c r="D511" s="67" t="s">
        <v>612</v>
      </c>
      <c r="E511" s="41" t="s">
        <v>7</v>
      </c>
      <c r="F511" s="10">
        <v>1897.5</v>
      </c>
    </row>
    <row r="512" spans="1:6" ht="15">
      <c r="A512" s="120" t="s">
        <v>653</v>
      </c>
      <c r="B512" s="120"/>
      <c r="C512" s="41">
        <v>4</v>
      </c>
      <c r="D512" s="67" t="s">
        <v>613</v>
      </c>
      <c r="E512" s="41" t="s">
        <v>7</v>
      </c>
      <c r="F512" s="10">
        <v>6670</v>
      </c>
    </row>
    <row r="513" spans="1:6" ht="15">
      <c r="A513" s="120" t="s">
        <v>653</v>
      </c>
      <c r="B513" s="120"/>
      <c r="C513" s="41">
        <v>10</v>
      </c>
      <c r="D513" s="67" t="s">
        <v>614</v>
      </c>
      <c r="E513" s="41" t="s">
        <v>7</v>
      </c>
      <c r="F513" s="10">
        <v>230</v>
      </c>
    </row>
    <row r="514" spans="1:6" ht="15">
      <c r="A514" s="120" t="s">
        <v>653</v>
      </c>
      <c r="B514" s="120"/>
      <c r="C514" s="41">
        <v>9</v>
      </c>
      <c r="D514" s="67" t="s">
        <v>615</v>
      </c>
      <c r="E514" s="41" t="s">
        <v>7</v>
      </c>
      <c r="F514" s="10">
        <v>310.5</v>
      </c>
    </row>
    <row r="515" spans="1:6" ht="15">
      <c r="A515" s="120" t="s">
        <v>653</v>
      </c>
      <c r="B515" s="120"/>
      <c r="C515" s="41">
        <v>4</v>
      </c>
      <c r="D515" s="67" t="s">
        <v>616</v>
      </c>
      <c r="E515" s="41" t="s">
        <v>7</v>
      </c>
      <c r="F515" s="10">
        <v>184</v>
      </c>
    </row>
    <row r="516" spans="1:6" ht="15">
      <c r="A516" s="120" t="s">
        <v>653</v>
      </c>
      <c r="B516" s="120"/>
      <c r="C516" s="41">
        <v>3</v>
      </c>
      <c r="D516" s="67" t="s">
        <v>617</v>
      </c>
      <c r="E516" s="41" t="s">
        <v>7</v>
      </c>
      <c r="F516" s="10">
        <v>120.75</v>
      </c>
    </row>
    <row r="517" spans="1:6" ht="15">
      <c r="A517" s="120" t="s">
        <v>653</v>
      </c>
      <c r="B517" s="120"/>
      <c r="C517" s="41">
        <v>1</v>
      </c>
      <c r="D517" s="67" t="s">
        <v>618</v>
      </c>
      <c r="E517" s="41" t="s">
        <v>7</v>
      </c>
      <c r="F517" s="10">
        <v>345</v>
      </c>
    </row>
    <row r="518" spans="1:6" ht="15">
      <c r="A518" s="120" t="s">
        <v>654</v>
      </c>
      <c r="B518" s="120"/>
      <c r="C518" s="41">
        <v>1</v>
      </c>
      <c r="D518" s="67" t="s">
        <v>619</v>
      </c>
      <c r="E518" s="41" t="s">
        <v>7</v>
      </c>
      <c r="F518" s="10">
        <v>5122.63</v>
      </c>
    </row>
    <row r="519" spans="1:6" ht="15">
      <c r="A519" s="132" t="s">
        <v>655</v>
      </c>
      <c r="B519" s="132"/>
      <c r="C519" s="42">
        <v>6</v>
      </c>
      <c r="D519" s="68" t="s">
        <v>620</v>
      </c>
      <c r="E519" s="42" t="s">
        <v>7</v>
      </c>
      <c r="F519" s="43">
        <v>32353.41</v>
      </c>
    </row>
    <row r="520" spans="1:6" ht="15">
      <c r="A520" s="120" t="s">
        <v>653</v>
      </c>
      <c r="B520" s="120"/>
      <c r="C520" s="41">
        <v>2</v>
      </c>
      <c r="D520" s="67" t="s">
        <v>621</v>
      </c>
      <c r="E520" s="41" t="s">
        <v>7</v>
      </c>
      <c r="F520" s="10">
        <v>465.98</v>
      </c>
    </row>
    <row r="521" spans="1:6" ht="15">
      <c r="A521" s="120" t="s">
        <v>653</v>
      </c>
      <c r="B521" s="120"/>
      <c r="C521" s="41">
        <v>2</v>
      </c>
      <c r="D521" s="67" t="s">
        <v>622</v>
      </c>
      <c r="E521" s="41" t="s">
        <v>7</v>
      </c>
      <c r="F521" s="10">
        <v>4689.01</v>
      </c>
    </row>
    <row r="522" spans="1:6" ht="15">
      <c r="A522" s="120" t="s">
        <v>653</v>
      </c>
      <c r="B522" s="120"/>
      <c r="C522" s="41">
        <v>1</v>
      </c>
      <c r="D522" s="67" t="s">
        <v>623</v>
      </c>
      <c r="E522" s="41" t="s">
        <v>7</v>
      </c>
      <c r="F522" s="10">
        <v>494.5</v>
      </c>
    </row>
    <row r="523" spans="1:6" ht="15">
      <c r="A523" s="120" t="s">
        <v>653</v>
      </c>
      <c r="B523" s="120"/>
      <c r="C523" s="41">
        <v>1</v>
      </c>
      <c r="D523" s="67" t="s">
        <v>623</v>
      </c>
      <c r="E523" s="41" t="s">
        <v>7</v>
      </c>
      <c r="F523" s="10">
        <v>494.5</v>
      </c>
    </row>
    <row r="524" spans="1:6" ht="15">
      <c r="A524" s="120" t="s">
        <v>653</v>
      </c>
      <c r="B524" s="120"/>
      <c r="C524" s="41">
        <v>1</v>
      </c>
      <c r="D524" s="67" t="s">
        <v>623</v>
      </c>
      <c r="E524" s="41" t="s">
        <v>7</v>
      </c>
      <c r="F524" s="10">
        <v>494.5</v>
      </c>
    </row>
    <row r="525" spans="1:6" ht="15">
      <c r="A525" s="120" t="s">
        <v>653</v>
      </c>
      <c r="B525" s="120"/>
      <c r="C525" s="41">
        <v>1</v>
      </c>
      <c r="D525" s="67" t="s">
        <v>623</v>
      </c>
      <c r="E525" s="41" t="s">
        <v>7</v>
      </c>
      <c r="F525" s="10">
        <v>494.5</v>
      </c>
    </row>
    <row r="526" spans="1:6" ht="15">
      <c r="A526" s="120" t="s">
        <v>653</v>
      </c>
      <c r="B526" s="120"/>
      <c r="C526" s="41">
        <v>1</v>
      </c>
      <c r="D526" s="67" t="s">
        <v>623</v>
      </c>
      <c r="E526" s="41" t="s">
        <v>7</v>
      </c>
      <c r="F526" s="10">
        <v>494.5</v>
      </c>
    </row>
    <row r="527" spans="1:6" ht="15">
      <c r="A527" s="120" t="s">
        <v>653</v>
      </c>
      <c r="B527" s="120"/>
      <c r="C527" s="41">
        <v>1</v>
      </c>
      <c r="D527" s="67" t="s">
        <v>624</v>
      </c>
      <c r="E527" s="41" t="s">
        <v>7</v>
      </c>
      <c r="F527" s="10">
        <v>1897.5</v>
      </c>
    </row>
    <row r="528" spans="1:6" ht="15">
      <c r="A528" s="120" t="s">
        <v>653</v>
      </c>
      <c r="B528" s="120"/>
      <c r="C528" s="41">
        <v>1</v>
      </c>
      <c r="D528" s="67" t="s">
        <v>624</v>
      </c>
      <c r="E528" s="41" t="s">
        <v>7</v>
      </c>
      <c r="F528" s="10">
        <v>1897.5</v>
      </c>
    </row>
    <row r="529" spans="1:6" ht="15">
      <c r="A529" s="120" t="s">
        <v>653</v>
      </c>
      <c r="B529" s="120"/>
      <c r="C529" s="41">
        <v>1</v>
      </c>
      <c r="D529" s="67" t="s">
        <v>624</v>
      </c>
      <c r="E529" s="41" t="s">
        <v>7</v>
      </c>
      <c r="F529" s="10">
        <v>1897.5</v>
      </c>
    </row>
    <row r="530" spans="1:6" ht="15">
      <c r="A530" s="120" t="s">
        <v>653</v>
      </c>
      <c r="B530" s="120"/>
      <c r="C530" s="41">
        <v>1</v>
      </c>
      <c r="D530" s="67" t="s">
        <v>624</v>
      </c>
      <c r="E530" s="41" t="s">
        <v>7</v>
      </c>
      <c r="F530" s="10">
        <v>1897.5</v>
      </c>
    </row>
    <row r="531" spans="1:6" ht="15">
      <c r="A531" s="120" t="s">
        <v>653</v>
      </c>
      <c r="B531" s="120"/>
      <c r="C531" s="41">
        <v>1</v>
      </c>
      <c r="D531" s="67" t="s">
        <v>624</v>
      </c>
      <c r="E531" s="41" t="s">
        <v>7</v>
      </c>
      <c r="F531" s="10">
        <v>1897.5</v>
      </c>
    </row>
    <row r="532" spans="1:6" ht="15">
      <c r="A532" s="120" t="s">
        <v>653</v>
      </c>
      <c r="B532" s="120"/>
      <c r="C532" s="41">
        <v>1</v>
      </c>
      <c r="D532" s="67" t="s">
        <v>624</v>
      </c>
      <c r="E532" s="41" t="s">
        <v>7</v>
      </c>
      <c r="F532" s="10">
        <v>1897.5</v>
      </c>
    </row>
    <row r="533" spans="1:6" ht="15">
      <c r="A533" s="120" t="s">
        <v>653</v>
      </c>
      <c r="B533" s="120"/>
      <c r="C533" s="41">
        <v>1</v>
      </c>
      <c r="D533" s="67" t="s">
        <v>624</v>
      </c>
      <c r="E533" s="41" t="s">
        <v>7</v>
      </c>
      <c r="F533" s="10">
        <v>1897.5</v>
      </c>
    </row>
    <row r="534" spans="1:6" ht="15">
      <c r="A534" s="120" t="s">
        <v>653</v>
      </c>
      <c r="B534" s="120"/>
      <c r="C534" s="41">
        <v>1</v>
      </c>
      <c r="D534" s="67" t="s">
        <v>624</v>
      </c>
      <c r="E534" s="41" t="s">
        <v>7</v>
      </c>
      <c r="F534" s="10">
        <v>1897.5</v>
      </c>
    </row>
    <row r="535" spans="1:6" ht="15">
      <c r="A535" s="120" t="s">
        <v>653</v>
      </c>
      <c r="B535" s="120"/>
      <c r="C535" s="41">
        <v>1</v>
      </c>
      <c r="D535" s="67" t="s">
        <v>624</v>
      </c>
      <c r="E535" s="41" t="s">
        <v>7</v>
      </c>
      <c r="F535" s="10">
        <v>1897.5</v>
      </c>
    </row>
    <row r="536" spans="1:6" ht="15">
      <c r="A536" s="120" t="s">
        <v>653</v>
      </c>
      <c r="B536" s="120"/>
      <c r="C536" s="41">
        <v>1</v>
      </c>
      <c r="D536" s="67" t="s">
        <v>624</v>
      </c>
      <c r="E536" s="41" t="s">
        <v>7</v>
      </c>
      <c r="F536" s="10">
        <v>1897.5</v>
      </c>
    </row>
    <row r="537" spans="1:6" ht="15">
      <c r="A537" s="120" t="s">
        <v>653</v>
      </c>
      <c r="B537" s="120"/>
      <c r="C537" s="41">
        <v>1</v>
      </c>
      <c r="D537" s="67" t="s">
        <v>624</v>
      </c>
      <c r="E537" s="41" t="s">
        <v>7</v>
      </c>
      <c r="F537" s="72">
        <v>1897.5</v>
      </c>
    </row>
    <row r="538" spans="1:6" ht="15">
      <c r="A538" s="120" t="s">
        <v>653</v>
      </c>
      <c r="B538" s="120"/>
      <c r="C538" s="41">
        <v>1</v>
      </c>
      <c r="D538" s="67" t="s">
        <v>624</v>
      </c>
      <c r="E538" s="41" t="s">
        <v>7</v>
      </c>
      <c r="F538" s="72">
        <v>1897.5</v>
      </c>
    </row>
    <row r="539" spans="1:6" ht="15">
      <c r="A539" s="120" t="s">
        <v>653</v>
      </c>
      <c r="B539" s="120"/>
      <c r="C539" s="41">
        <v>1</v>
      </c>
      <c r="D539" s="44" t="s">
        <v>625</v>
      </c>
      <c r="E539" s="41" t="s">
        <v>7</v>
      </c>
      <c r="F539" s="72">
        <v>402.5</v>
      </c>
    </row>
    <row r="540" spans="1:6" ht="15">
      <c r="A540" s="120" t="s">
        <v>656</v>
      </c>
      <c r="B540" s="120"/>
      <c r="C540" s="41">
        <v>1</v>
      </c>
      <c r="D540" s="67" t="s">
        <v>599</v>
      </c>
      <c r="E540" s="41" t="s">
        <v>7</v>
      </c>
      <c r="F540" s="72">
        <v>230</v>
      </c>
    </row>
    <row r="541" spans="1:6" ht="15">
      <c r="A541" s="66" t="s">
        <v>281</v>
      </c>
      <c r="B541" s="66"/>
      <c r="C541" s="41">
        <v>2</v>
      </c>
      <c r="D541" s="67" t="s">
        <v>626</v>
      </c>
      <c r="E541" s="41" t="s">
        <v>7</v>
      </c>
      <c r="F541" s="72">
        <v>149.8</v>
      </c>
    </row>
    <row r="542" spans="1:6" ht="15">
      <c r="A542" s="66" t="s">
        <v>281</v>
      </c>
      <c r="B542" s="66"/>
      <c r="C542" s="41">
        <v>1</v>
      </c>
      <c r="D542" s="67" t="s">
        <v>627</v>
      </c>
      <c r="E542" s="41" t="s">
        <v>7</v>
      </c>
      <c r="F542" s="72">
        <v>19.89</v>
      </c>
    </row>
    <row r="543" spans="1:6" ht="15">
      <c r="A543" s="66" t="s">
        <v>281</v>
      </c>
      <c r="B543" s="66"/>
      <c r="C543" s="41">
        <v>1</v>
      </c>
      <c r="D543" s="67" t="s">
        <v>606</v>
      </c>
      <c r="E543" s="41" t="s">
        <v>7</v>
      </c>
      <c r="F543" s="72">
        <v>199.89</v>
      </c>
    </row>
    <row r="544" spans="1:6" ht="15">
      <c r="A544" s="66" t="s">
        <v>281</v>
      </c>
      <c r="B544" s="66"/>
      <c r="C544" s="41">
        <v>1</v>
      </c>
      <c r="D544" s="67" t="s">
        <v>628</v>
      </c>
      <c r="E544" s="41" t="s">
        <v>7</v>
      </c>
      <c r="F544" s="72">
        <v>1285</v>
      </c>
    </row>
    <row r="545" spans="1:6" ht="15">
      <c r="A545" s="133" t="s">
        <v>281</v>
      </c>
      <c r="B545" s="134"/>
      <c r="C545" s="41">
        <v>1</v>
      </c>
      <c r="D545" s="67" t="s">
        <v>629</v>
      </c>
      <c r="E545" s="41" t="s">
        <v>7</v>
      </c>
      <c r="F545" s="72">
        <v>4839.2</v>
      </c>
    </row>
    <row r="546" spans="1:6" ht="15">
      <c r="A546" s="120" t="s">
        <v>656</v>
      </c>
      <c r="B546" s="120"/>
      <c r="C546" s="41">
        <v>1</v>
      </c>
      <c r="D546" s="67" t="s">
        <v>599</v>
      </c>
      <c r="E546" s="41" t="s">
        <v>7</v>
      </c>
      <c r="F546" s="72">
        <v>230</v>
      </c>
    </row>
    <row r="547" spans="1:6" ht="15">
      <c r="A547" s="66" t="s">
        <v>281</v>
      </c>
      <c r="B547" s="66"/>
      <c r="C547" s="41">
        <v>1</v>
      </c>
      <c r="D547" s="67" t="s">
        <v>600</v>
      </c>
      <c r="E547" s="41" t="s">
        <v>7</v>
      </c>
      <c r="F547" s="72">
        <v>19.89</v>
      </c>
    </row>
    <row r="548" spans="1:6" ht="15">
      <c r="A548" s="66" t="s">
        <v>281</v>
      </c>
      <c r="B548" s="66"/>
      <c r="C548" s="41">
        <v>1</v>
      </c>
      <c r="D548" s="67" t="s">
        <v>606</v>
      </c>
      <c r="E548" s="41" t="s">
        <v>7</v>
      </c>
      <c r="F548" s="72">
        <v>199.89</v>
      </c>
    </row>
    <row r="549" spans="1:6" ht="15">
      <c r="A549" s="120" t="s">
        <v>657</v>
      </c>
      <c r="B549" s="120"/>
      <c r="C549" s="41">
        <v>1</v>
      </c>
      <c r="D549" s="67" t="s">
        <v>599</v>
      </c>
      <c r="E549" s="41" t="s">
        <v>7</v>
      </c>
      <c r="F549" s="72">
        <v>230</v>
      </c>
    </row>
    <row r="550" spans="1:6" ht="15">
      <c r="A550" s="66" t="s">
        <v>281</v>
      </c>
      <c r="B550" s="66"/>
      <c r="C550" s="41">
        <v>1</v>
      </c>
      <c r="D550" s="67" t="s">
        <v>600</v>
      </c>
      <c r="E550" s="41" t="s">
        <v>7</v>
      </c>
      <c r="F550" s="72">
        <v>19.89</v>
      </c>
    </row>
    <row r="551" spans="1:6" ht="15">
      <c r="A551" s="66" t="s">
        <v>281</v>
      </c>
      <c r="B551" s="66"/>
      <c r="C551" s="41">
        <v>1</v>
      </c>
      <c r="D551" s="67" t="s">
        <v>606</v>
      </c>
      <c r="E551" s="41" t="s">
        <v>7</v>
      </c>
      <c r="F551" s="10">
        <v>199.89</v>
      </c>
    </row>
    <row r="552" spans="1:6" ht="15">
      <c r="A552" s="120" t="s">
        <v>658</v>
      </c>
      <c r="B552" s="120"/>
      <c r="C552" s="41">
        <v>1</v>
      </c>
      <c r="D552" s="67" t="s">
        <v>599</v>
      </c>
      <c r="E552" s="41" t="s">
        <v>7</v>
      </c>
      <c r="F552" s="72">
        <v>230</v>
      </c>
    </row>
    <row r="553" spans="1:6" ht="15">
      <c r="A553" s="66" t="s">
        <v>281</v>
      </c>
      <c r="B553" s="66"/>
      <c r="C553" s="41">
        <v>1</v>
      </c>
      <c r="D553" s="67" t="s">
        <v>600</v>
      </c>
      <c r="E553" s="41" t="s">
        <v>7</v>
      </c>
      <c r="F553" s="10">
        <v>19.89</v>
      </c>
    </row>
    <row r="554" spans="1:6" ht="15">
      <c r="A554" s="66" t="s">
        <v>281</v>
      </c>
      <c r="B554" s="66"/>
      <c r="C554" s="41">
        <v>1</v>
      </c>
      <c r="D554" s="67" t="s">
        <v>606</v>
      </c>
      <c r="E554" s="41" t="s">
        <v>7</v>
      </c>
      <c r="F554" s="10">
        <v>199.89</v>
      </c>
    </row>
    <row r="555" spans="1:6" ht="15">
      <c r="A555" s="120" t="s">
        <v>659</v>
      </c>
      <c r="B555" s="120"/>
      <c r="C555" s="41">
        <v>1</v>
      </c>
      <c r="D555" s="67" t="s">
        <v>630</v>
      </c>
      <c r="E555" s="41" t="s">
        <v>7</v>
      </c>
      <c r="F555" s="72">
        <v>230</v>
      </c>
    </row>
    <row r="556" spans="1:6" ht="15">
      <c r="A556" s="66" t="s">
        <v>281</v>
      </c>
      <c r="B556" s="66"/>
      <c r="C556" s="41">
        <v>1</v>
      </c>
      <c r="D556" s="67" t="s">
        <v>631</v>
      </c>
      <c r="E556" s="41" t="s">
        <v>7</v>
      </c>
      <c r="F556" s="10">
        <v>49.98</v>
      </c>
    </row>
    <row r="557" spans="1:6" ht="15">
      <c r="A557" s="120" t="s">
        <v>660</v>
      </c>
      <c r="B557" s="120"/>
      <c r="C557" s="41">
        <v>1</v>
      </c>
      <c r="D557" s="67" t="s">
        <v>632</v>
      </c>
      <c r="E557" s="41" t="s">
        <v>7</v>
      </c>
      <c r="F557" s="72">
        <v>460</v>
      </c>
    </row>
    <row r="558" spans="1:6" ht="15">
      <c r="A558" s="120" t="s">
        <v>661</v>
      </c>
      <c r="B558" s="120"/>
      <c r="C558" s="41">
        <v>1</v>
      </c>
      <c r="D558" s="67" t="s">
        <v>630</v>
      </c>
      <c r="E558" s="41" t="s">
        <v>7</v>
      </c>
      <c r="F558" s="72">
        <v>230</v>
      </c>
    </row>
    <row r="559" spans="1:6" ht="15">
      <c r="A559" s="120" t="s">
        <v>281</v>
      </c>
      <c r="B559" s="120"/>
      <c r="C559" s="41">
        <v>1</v>
      </c>
      <c r="D559" s="67" t="s">
        <v>42</v>
      </c>
      <c r="E559" s="41" t="s">
        <v>7</v>
      </c>
      <c r="F559" s="72">
        <v>166.75</v>
      </c>
    </row>
    <row r="560" spans="1:6" ht="15">
      <c r="A560" s="120" t="s">
        <v>281</v>
      </c>
      <c r="B560" s="120"/>
      <c r="C560" s="41">
        <v>1</v>
      </c>
      <c r="D560" s="67" t="s">
        <v>630</v>
      </c>
      <c r="E560" s="41" t="s">
        <v>7</v>
      </c>
      <c r="F560" s="72">
        <v>230</v>
      </c>
    </row>
    <row r="561" spans="1:6" ht="15">
      <c r="A561" s="66" t="s">
        <v>281</v>
      </c>
      <c r="B561" s="66"/>
      <c r="C561" s="41">
        <v>1</v>
      </c>
      <c r="D561" s="67" t="s">
        <v>600</v>
      </c>
      <c r="E561" s="41" t="s">
        <v>7</v>
      </c>
      <c r="F561" s="72">
        <v>19.89</v>
      </c>
    </row>
    <row r="562" spans="1:6" ht="15">
      <c r="A562" s="120" t="s">
        <v>281</v>
      </c>
      <c r="B562" s="120"/>
      <c r="C562" s="41">
        <v>1</v>
      </c>
      <c r="D562" s="67" t="s">
        <v>630</v>
      </c>
      <c r="E562" s="41" t="s">
        <v>7</v>
      </c>
      <c r="F562" s="72">
        <v>230</v>
      </c>
    </row>
    <row r="563" spans="1:6" ht="15">
      <c r="A563" s="120" t="s">
        <v>281</v>
      </c>
      <c r="B563" s="120"/>
      <c r="C563" s="41">
        <v>1</v>
      </c>
      <c r="D563" s="67" t="s">
        <v>630</v>
      </c>
      <c r="E563" s="41" t="s">
        <v>7</v>
      </c>
      <c r="F563" s="72">
        <v>230</v>
      </c>
    </row>
    <row r="564" spans="1:6" ht="15">
      <c r="A564" s="66" t="s">
        <v>281</v>
      </c>
      <c r="B564" s="66"/>
      <c r="C564" s="41">
        <v>1</v>
      </c>
      <c r="D564" s="67" t="s">
        <v>606</v>
      </c>
      <c r="E564" s="41" t="s">
        <v>7</v>
      </c>
      <c r="F564" s="72">
        <v>199.89</v>
      </c>
    </row>
    <row r="565" spans="1:6" ht="15">
      <c r="A565" s="120" t="s">
        <v>281</v>
      </c>
      <c r="B565" s="120"/>
      <c r="C565" s="41">
        <v>1</v>
      </c>
      <c r="D565" s="67" t="s">
        <v>633</v>
      </c>
      <c r="E565" s="41" t="s">
        <v>7</v>
      </c>
      <c r="F565" s="72">
        <v>230</v>
      </c>
    </row>
    <row r="566" spans="1:6" ht="15">
      <c r="A566" s="66" t="s">
        <v>281</v>
      </c>
      <c r="B566" s="66"/>
      <c r="C566" s="41">
        <v>1</v>
      </c>
      <c r="D566" s="67" t="s">
        <v>606</v>
      </c>
      <c r="E566" s="41" t="s">
        <v>7</v>
      </c>
      <c r="F566" s="10">
        <v>199.89</v>
      </c>
    </row>
    <row r="567" spans="1:6" ht="15">
      <c r="A567" s="66" t="s">
        <v>281</v>
      </c>
      <c r="B567" s="66"/>
      <c r="C567" s="41">
        <v>1</v>
      </c>
      <c r="D567" s="67" t="s">
        <v>103</v>
      </c>
      <c r="E567" s="41" t="s">
        <v>7</v>
      </c>
      <c r="F567" s="10">
        <v>179.4</v>
      </c>
    </row>
    <row r="568" spans="1:6" ht="15">
      <c r="A568" s="120" t="s">
        <v>281</v>
      </c>
      <c r="B568" s="120"/>
      <c r="C568" s="41">
        <v>1</v>
      </c>
      <c r="D568" s="67" t="s">
        <v>630</v>
      </c>
      <c r="E568" s="41" t="s">
        <v>7</v>
      </c>
      <c r="F568" s="72">
        <v>230</v>
      </c>
    </row>
    <row r="569" spans="1:6" ht="15">
      <c r="A569" s="66" t="s">
        <v>281</v>
      </c>
      <c r="B569" s="66"/>
      <c r="C569" s="41">
        <v>1</v>
      </c>
      <c r="D569" s="67" t="s">
        <v>634</v>
      </c>
      <c r="E569" s="41" t="s">
        <v>7</v>
      </c>
      <c r="F569" s="10">
        <v>1650.01</v>
      </c>
    </row>
    <row r="570" spans="1:6" ht="15">
      <c r="A570" s="66" t="s">
        <v>281</v>
      </c>
      <c r="B570" s="66"/>
      <c r="C570" s="41">
        <v>1</v>
      </c>
      <c r="D570" s="67" t="s">
        <v>606</v>
      </c>
      <c r="E570" s="41" t="s">
        <v>7</v>
      </c>
      <c r="F570" s="10">
        <v>199.89</v>
      </c>
    </row>
    <row r="571" spans="1:6" ht="15">
      <c r="A571" s="120" t="s">
        <v>662</v>
      </c>
      <c r="B571" s="120"/>
      <c r="C571" s="41">
        <v>1</v>
      </c>
      <c r="D571" s="67" t="s">
        <v>42</v>
      </c>
      <c r="E571" s="41" t="s">
        <v>7</v>
      </c>
      <c r="F571" s="10">
        <v>166.75</v>
      </c>
    </row>
    <row r="572" spans="1:6" ht="15">
      <c r="A572" s="120" t="s">
        <v>663</v>
      </c>
      <c r="B572" s="120"/>
      <c r="C572" s="41">
        <v>1</v>
      </c>
      <c r="D572" s="67" t="s">
        <v>635</v>
      </c>
      <c r="E572" s="41" t="s">
        <v>7</v>
      </c>
      <c r="F572" s="10">
        <v>22950</v>
      </c>
    </row>
    <row r="573" spans="1:6" ht="15">
      <c r="A573" s="66" t="s">
        <v>281</v>
      </c>
      <c r="B573" s="66"/>
      <c r="C573" s="41">
        <v>1</v>
      </c>
      <c r="D573" s="67" t="s">
        <v>636</v>
      </c>
      <c r="E573" s="41" t="s">
        <v>7</v>
      </c>
      <c r="F573" s="10">
        <v>212.75</v>
      </c>
    </row>
    <row r="574" spans="1:6" ht="15">
      <c r="A574" s="66" t="s">
        <v>281</v>
      </c>
      <c r="B574" s="66"/>
      <c r="C574" s="41">
        <v>1</v>
      </c>
      <c r="D574" s="67" t="s">
        <v>606</v>
      </c>
      <c r="E574" s="41" t="s">
        <v>7</v>
      </c>
      <c r="F574" s="10">
        <v>199.99</v>
      </c>
    </row>
    <row r="575" spans="1:6" ht="15">
      <c r="A575" s="66" t="s">
        <v>281</v>
      </c>
      <c r="B575" s="66"/>
      <c r="C575" s="41">
        <v>1</v>
      </c>
      <c r="D575" s="67" t="s">
        <v>637</v>
      </c>
      <c r="E575" s="41" t="s">
        <v>7</v>
      </c>
      <c r="F575" s="10">
        <v>438.74</v>
      </c>
    </row>
    <row r="576" spans="1:6" ht="15">
      <c r="A576" s="120" t="s">
        <v>664</v>
      </c>
      <c r="B576" s="120"/>
      <c r="C576" s="41">
        <v>1</v>
      </c>
      <c r="D576" s="67" t="s">
        <v>42</v>
      </c>
      <c r="E576" s="41" t="s">
        <v>7</v>
      </c>
      <c r="F576" s="10">
        <v>166.75</v>
      </c>
    </row>
    <row r="577" spans="1:6" ht="15">
      <c r="A577" s="120" t="s">
        <v>665</v>
      </c>
      <c r="B577" s="120"/>
      <c r="C577" s="41">
        <v>2</v>
      </c>
      <c r="D577" s="67" t="s">
        <v>638</v>
      </c>
      <c r="E577" s="41" t="s">
        <v>7</v>
      </c>
      <c r="F577" s="10">
        <v>9545</v>
      </c>
    </row>
    <row r="578" spans="1:6" ht="15">
      <c r="A578" s="45" t="s">
        <v>666</v>
      </c>
      <c r="B578" s="45"/>
      <c r="C578" s="41">
        <v>1</v>
      </c>
      <c r="D578" s="67" t="s">
        <v>639</v>
      </c>
      <c r="E578" s="41" t="s">
        <v>7</v>
      </c>
      <c r="F578" s="59">
        <v>3162.5</v>
      </c>
    </row>
    <row r="579" spans="1:6" ht="15">
      <c r="A579" s="45" t="s">
        <v>667</v>
      </c>
      <c r="B579" s="45"/>
      <c r="C579" s="41">
        <v>1</v>
      </c>
      <c r="D579" s="67" t="s">
        <v>639</v>
      </c>
      <c r="E579" s="41" t="s">
        <v>7</v>
      </c>
      <c r="F579" s="10">
        <v>3162.5</v>
      </c>
    </row>
    <row r="580" spans="1:6" ht="15">
      <c r="A580" s="45" t="s">
        <v>668</v>
      </c>
      <c r="B580" s="45"/>
      <c r="C580" s="41">
        <v>1</v>
      </c>
      <c r="D580" s="67" t="s">
        <v>628</v>
      </c>
      <c r="E580" s="41" t="s">
        <v>7</v>
      </c>
      <c r="F580" s="10">
        <v>1285</v>
      </c>
    </row>
    <row r="581" spans="1:6" ht="15">
      <c r="A581" s="120" t="s">
        <v>669</v>
      </c>
      <c r="B581" s="120"/>
      <c r="C581" s="41">
        <v>1</v>
      </c>
      <c r="D581" s="67" t="s">
        <v>640</v>
      </c>
      <c r="E581" s="41" t="s">
        <v>7</v>
      </c>
      <c r="F581" s="10">
        <v>3162.5</v>
      </c>
    </row>
    <row r="582" spans="1:6" ht="15">
      <c r="A582" s="132" t="s">
        <v>670</v>
      </c>
      <c r="B582" s="132"/>
      <c r="C582" s="42">
        <v>2</v>
      </c>
      <c r="D582" s="68" t="s">
        <v>100</v>
      </c>
      <c r="E582" s="42" t="s">
        <v>7</v>
      </c>
      <c r="F582" s="43">
        <v>2141.3</v>
      </c>
    </row>
    <row r="583" spans="1:6" ht="15">
      <c r="A583" s="120" t="s">
        <v>671</v>
      </c>
      <c r="B583" s="120"/>
      <c r="C583" s="41">
        <v>1</v>
      </c>
      <c r="D583" s="67" t="s">
        <v>641</v>
      </c>
      <c r="E583" s="41" t="s">
        <v>7</v>
      </c>
      <c r="F583" s="10">
        <v>598.01</v>
      </c>
    </row>
    <row r="584" spans="1:6" ht="15">
      <c r="A584" s="120" t="s">
        <v>672</v>
      </c>
      <c r="B584" s="120"/>
      <c r="C584" s="41">
        <v>1</v>
      </c>
      <c r="D584" s="67" t="s">
        <v>641</v>
      </c>
      <c r="E584" s="41" t="s">
        <v>7</v>
      </c>
      <c r="F584" s="10">
        <v>598.01</v>
      </c>
    </row>
    <row r="585" spans="1:6" ht="15">
      <c r="A585" s="120" t="s">
        <v>673</v>
      </c>
      <c r="B585" s="120"/>
      <c r="C585" s="41">
        <v>1</v>
      </c>
      <c r="D585" s="67" t="s">
        <v>641</v>
      </c>
      <c r="E585" s="41" t="s">
        <v>7</v>
      </c>
      <c r="F585" s="10">
        <v>598.01</v>
      </c>
    </row>
    <row r="586" spans="1:6" ht="15">
      <c r="A586" s="120" t="s">
        <v>674</v>
      </c>
      <c r="B586" s="120"/>
      <c r="C586" s="41">
        <v>1</v>
      </c>
      <c r="D586" s="67" t="s">
        <v>641</v>
      </c>
      <c r="E586" s="41" t="s">
        <v>7</v>
      </c>
      <c r="F586" s="10">
        <v>598.01</v>
      </c>
    </row>
    <row r="587" spans="1:6" ht="15">
      <c r="A587" s="120" t="s">
        <v>675</v>
      </c>
      <c r="B587" s="120"/>
      <c r="C587" s="41">
        <v>1</v>
      </c>
      <c r="D587" s="67" t="s">
        <v>641</v>
      </c>
      <c r="E587" s="41" t="s">
        <v>7</v>
      </c>
      <c r="F587" s="10">
        <v>598.01</v>
      </c>
    </row>
    <row r="588" spans="1:6" ht="15">
      <c r="A588" s="120" t="s">
        <v>676</v>
      </c>
      <c r="B588" s="120"/>
      <c r="C588" s="41">
        <v>1</v>
      </c>
      <c r="D588" s="67" t="s">
        <v>642</v>
      </c>
      <c r="E588" s="41" t="s">
        <v>7</v>
      </c>
      <c r="F588" s="10">
        <v>1454.93</v>
      </c>
    </row>
    <row r="589" spans="1:6" ht="15">
      <c r="A589" s="120" t="s">
        <v>677</v>
      </c>
      <c r="B589" s="120"/>
      <c r="C589" s="46">
        <v>20</v>
      </c>
      <c r="D589" s="67" t="s">
        <v>643</v>
      </c>
      <c r="E589" s="41" t="s">
        <v>7</v>
      </c>
      <c r="F589" s="10">
        <v>1294.48</v>
      </c>
    </row>
    <row r="590" spans="1:6" ht="15">
      <c r="A590" s="120" t="s">
        <v>281</v>
      </c>
      <c r="B590" s="120"/>
      <c r="C590" s="41">
        <v>12</v>
      </c>
      <c r="D590" s="67" t="s">
        <v>644</v>
      </c>
      <c r="E590" s="41" t="s">
        <v>7</v>
      </c>
      <c r="F590" s="10">
        <v>862.99</v>
      </c>
    </row>
    <row r="591" spans="1:6" ht="15">
      <c r="A591" s="120" t="s">
        <v>678</v>
      </c>
      <c r="B591" s="120"/>
      <c r="C591" s="41">
        <v>1</v>
      </c>
      <c r="D591" s="67" t="s">
        <v>100</v>
      </c>
      <c r="E591" s="41" t="s">
        <v>7</v>
      </c>
      <c r="F591" s="10">
        <v>1070.66</v>
      </c>
    </row>
    <row r="592" spans="1:6" ht="15">
      <c r="A592" s="120" t="s">
        <v>679</v>
      </c>
      <c r="B592" s="120"/>
      <c r="C592" s="41">
        <v>1</v>
      </c>
      <c r="D592" s="67" t="s">
        <v>636</v>
      </c>
      <c r="E592" s="41" t="s">
        <v>7</v>
      </c>
      <c r="F592" s="10">
        <v>212.75</v>
      </c>
    </row>
    <row r="593" spans="1:6" ht="15">
      <c r="A593" s="66" t="s">
        <v>281</v>
      </c>
      <c r="B593" s="66"/>
      <c r="C593" s="41">
        <v>1</v>
      </c>
      <c r="D593" s="67" t="s">
        <v>606</v>
      </c>
      <c r="E593" s="41" t="s">
        <v>7</v>
      </c>
      <c r="F593" s="13"/>
    </row>
    <row r="594" spans="1:6" ht="15">
      <c r="A594" s="66" t="s">
        <v>281</v>
      </c>
      <c r="B594" s="66"/>
      <c r="C594" s="41">
        <v>1</v>
      </c>
      <c r="D594" s="67" t="s">
        <v>606</v>
      </c>
      <c r="E594" s="41" t="s">
        <v>7</v>
      </c>
      <c r="F594" s="10">
        <v>399.78</v>
      </c>
    </row>
    <row r="595" spans="1:6" ht="15">
      <c r="A595" s="120" t="s">
        <v>680</v>
      </c>
      <c r="B595" s="120"/>
      <c r="C595" s="41">
        <v>1</v>
      </c>
      <c r="D595" s="67" t="s">
        <v>628</v>
      </c>
      <c r="E595" s="41" t="s">
        <v>7</v>
      </c>
      <c r="F595" s="10">
        <v>1285</v>
      </c>
    </row>
    <row r="596" spans="1:6" ht="15">
      <c r="A596" s="66" t="s">
        <v>281</v>
      </c>
      <c r="B596" s="66"/>
      <c r="C596" s="41">
        <v>1</v>
      </c>
      <c r="D596" s="67" t="s">
        <v>103</v>
      </c>
      <c r="E596" s="41" t="s">
        <v>7</v>
      </c>
      <c r="F596" s="10">
        <v>89.7</v>
      </c>
    </row>
    <row r="597" spans="1:6" ht="15">
      <c r="A597" s="45" t="s">
        <v>281</v>
      </c>
      <c r="B597" s="45"/>
      <c r="C597" s="41">
        <v>1</v>
      </c>
      <c r="D597" s="67" t="s">
        <v>645</v>
      </c>
      <c r="E597" s="41" t="s">
        <v>7</v>
      </c>
      <c r="F597" s="10">
        <v>30249.14</v>
      </c>
    </row>
    <row r="598" spans="1:6" ht="15">
      <c r="A598" s="45" t="s">
        <v>281</v>
      </c>
      <c r="B598" s="45"/>
      <c r="C598" s="41">
        <v>1</v>
      </c>
      <c r="D598" s="67" t="s">
        <v>646</v>
      </c>
      <c r="E598" s="41" t="s">
        <v>7</v>
      </c>
      <c r="F598" s="48">
        <v>270</v>
      </c>
    </row>
    <row r="599" spans="1:6" ht="15">
      <c r="A599" s="45" t="s">
        <v>281</v>
      </c>
      <c r="B599" s="45"/>
      <c r="C599" s="41">
        <v>1</v>
      </c>
      <c r="D599" s="45" t="s">
        <v>647</v>
      </c>
      <c r="E599" s="41" t="s">
        <v>7</v>
      </c>
      <c r="F599" s="10">
        <v>70</v>
      </c>
    </row>
    <row r="600" spans="1:6" ht="15">
      <c r="A600" s="120" t="s">
        <v>681</v>
      </c>
      <c r="B600" s="120"/>
      <c r="C600" s="47">
        <v>6</v>
      </c>
      <c r="D600" s="45" t="s">
        <v>682</v>
      </c>
      <c r="E600" s="47" t="s">
        <v>7</v>
      </c>
      <c r="F600" s="10">
        <v>14904</v>
      </c>
    </row>
    <row r="601" spans="1:6" ht="15">
      <c r="A601" s="120" t="s">
        <v>683</v>
      </c>
      <c r="B601" s="120"/>
      <c r="C601" s="47">
        <v>1</v>
      </c>
      <c r="D601" s="45" t="s">
        <v>684</v>
      </c>
      <c r="E601" s="47" t="s">
        <v>7</v>
      </c>
      <c r="F601" s="48">
        <v>2691</v>
      </c>
    </row>
    <row r="602" spans="1:6" ht="15">
      <c r="A602" s="120" t="s">
        <v>685</v>
      </c>
      <c r="B602" s="120"/>
      <c r="C602" s="47">
        <v>1</v>
      </c>
      <c r="D602" s="45" t="s">
        <v>684</v>
      </c>
      <c r="E602" s="47" t="s">
        <v>7</v>
      </c>
      <c r="F602" s="48">
        <v>2691</v>
      </c>
    </row>
    <row r="603" spans="1:6" ht="15">
      <c r="A603" s="120" t="s">
        <v>686</v>
      </c>
      <c r="B603" s="120"/>
      <c r="C603" s="47">
        <v>6</v>
      </c>
      <c r="D603" s="45" t="s">
        <v>682</v>
      </c>
      <c r="E603" s="47" t="s">
        <v>7</v>
      </c>
      <c r="F603" s="48">
        <v>14904</v>
      </c>
    </row>
    <row r="604" spans="1:6" ht="15">
      <c r="A604" s="66" t="s">
        <v>687</v>
      </c>
      <c r="B604" s="66"/>
      <c r="C604" s="47">
        <v>1</v>
      </c>
      <c r="D604" s="45" t="s">
        <v>688</v>
      </c>
      <c r="E604" s="47" t="s">
        <v>7</v>
      </c>
      <c r="F604" s="10">
        <v>298</v>
      </c>
    </row>
    <row r="605" spans="1:6" ht="15">
      <c r="A605" s="66" t="s">
        <v>687</v>
      </c>
      <c r="B605" s="66"/>
      <c r="C605" s="47">
        <v>1</v>
      </c>
      <c r="D605" s="45" t="s">
        <v>688</v>
      </c>
      <c r="E605" s="47" t="s">
        <v>7</v>
      </c>
      <c r="F605" s="48">
        <v>298</v>
      </c>
    </row>
    <row r="606" spans="1:6" ht="15">
      <c r="A606" s="66" t="s">
        <v>687</v>
      </c>
      <c r="B606" s="66"/>
      <c r="C606" s="47">
        <v>1</v>
      </c>
      <c r="D606" s="45" t="s">
        <v>688</v>
      </c>
      <c r="E606" s="47" t="s">
        <v>7</v>
      </c>
      <c r="F606" s="48">
        <v>298</v>
      </c>
    </row>
    <row r="607" spans="1:6" ht="15">
      <c r="A607" s="120" t="s">
        <v>689</v>
      </c>
      <c r="B607" s="120"/>
      <c r="C607" s="47">
        <v>1</v>
      </c>
      <c r="D607" s="45" t="s">
        <v>690</v>
      </c>
      <c r="E607" s="47" t="s">
        <v>7</v>
      </c>
      <c r="F607" s="7">
        <v>6396.53</v>
      </c>
    </row>
    <row r="608" spans="1:7" ht="12" customHeight="1">
      <c r="A608" s="120" t="s">
        <v>691</v>
      </c>
      <c r="B608" s="120"/>
      <c r="C608" s="47">
        <v>1</v>
      </c>
      <c r="D608" s="45" t="s">
        <v>692</v>
      </c>
      <c r="E608" s="9" t="s">
        <v>7</v>
      </c>
      <c r="F608" s="49">
        <v>6995.45</v>
      </c>
      <c r="G608" s="77"/>
    </row>
    <row r="609" spans="1:6" ht="15">
      <c r="A609" s="120" t="s">
        <v>693</v>
      </c>
      <c r="B609" s="120"/>
      <c r="C609" s="47">
        <v>1</v>
      </c>
      <c r="D609" s="45" t="s">
        <v>694</v>
      </c>
      <c r="E609" s="41" t="s">
        <v>7</v>
      </c>
      <c r="F609" s="49">
        <v>2070</v>
      </c>
    </row>
    <row r="610" spans="1:6" ht="15">
      <c r="A610" s="120" t="s">
        <v>695</v>
      </c>
      <c r="B610" s="120"/>
      <c r="C610" s="47">
        <v>1</v>
      </c>
      <c r="D610" s="45" t="s">
        <v>694</v>
      </c>
      <c r="E610" s="41" t="s">
        <v>7</v>
      </c>
      <c r="F610" s="49">
        <v>2070</v>
      </c>
    </row>
    <row r="611" spans="1:6" ht="15">
      <c r="A611" s="120" t="s">
        <v>696</v>
      </c>
      <c r="B611" s="120"/>
      <c r="C611" s="47">
        <v>1</v>
      </c>
      <c r="D611" s="45" t="s">
        <v>697</v>
      </c>
      <c r="E611" s="41" t="s">
        <v>7</v>
      </c>
      <c r="F611" s="49">
        <v>2890</v>
      </c>
    </row>
    <row r="612" spans="1:6" ht="15">
      <c r="A612" s="120" t="s">
        <v>698</v>
      </c>
      <c r="B612" s="120"/>
      <c r="C612" s="47">
        <v>1</v>
      </c>
      <c r="D612" s="45" t="s">
        <v>697</v>
      </c>
      <c r="E612" s="41" t="s">
        <v>7</v>
      </c>
      <c r="F612" s="49">
        <v>2890</v>
      </c>
    </row>
    <row r="613" spans="1:6" ht="15">
      <c r="A613" s="120" t="s">
        <v>281</v>
      </c>
      <c r="B613" s="120"/>
      <c r="C613" s="47">
        <v>6</v>
      </c>
      <c r="D613" s="45" t="s">
        <v>699</v>
      </c>
      <c r="E613" s="41" t="s">
        <v>7</v>
      </c>
      <c r="F613" s="50">
        <v>4508</v>
      </c>
    </row>
    <row r="614" spans="1:6" ht="15">
      <c r="A614" s="120" t="s">
        <v>281</v>
      </c>
      <c r="B614" s="120"/>
      <c r="C614" s="47">
        <v>7</v>
      </c>
      <c r="D614" s="45" t="s">
        <v>700</v>
      </c>
      <c r="E614" s="41" t="s">
        <v>7</v>
      </c>
      <c r="F614" s="50">
        <v>3852.5</v>
      </c>
    </row>
    <row r="615" spans="1:6" ht="15">
      <c r="A615" s="120" t="s">
        <v>281</v>
      </c>
      <c r="B615" s="120"/>
      <c r="C615" s="47">
        <v>7</v>
      </c>
      <c r="D615" s="45" t="s">
        <v>701</v>
      </c>
      <c r="E615" s="41" t="s">
        <v>7</v>
      </c>
      <c r="F615" s="50">
        <v>2725.5</v>
      </c>
    </row>
    <row r="616" spans="1:6" ht="15">
      <c r="A616" s="120" t="s">
        <v>702</v>
      </c>
      <c r="B616" s="120"/>
      <c r="C616" s="47">
        <v>2</v>
      </c>
      <c r="D616" s="45" t="s">
        <v>231</v>
      </c>
      <c r="E616" s="47" t="s">
        <v>7</v>
      </c>
      <c r="F616" s="51">
        <v>5060</v>
      </c>
    </row>
    <row r="617" spans="1:6" ht="15">
      <c r="A617" s="120" t="s">
        <v>703</v>
      </c>
      <c r="B617" s="120"/>
      <c r="C617" s="47">
        <v>1</v>
      </c>
      <c r="D617" s="45" t="s">
        <v>704</v>
      </c>
      <c r="E617" s="47" t="s">
        <v>7</v>
      </c>
      <c r="F617" s="49">
        <v>2598</v>
      </c>
    </row>
    <row r="618" spans="1:6" ht="15">
      <c r="A618" s="120" t="s">
        <v>705</v>
      </c>
      <c r="B618" s="120"/>
      <c r="C618" s="47">
        <v>1</v>
      </c>
      <c r="D618" s="45" t="s">
        <v>706</v>
      </c>
      <c r="E618" s="47" t="s">
        <v>7</v>
      </c>
      <c r="F618" s="48">
        <v>1300.01</v>
      </c>
    </row>
    <row r="619" spans="1:6" ht="15">
      <c r="A619" s="45" t="s">
        <v>707</v>
      </c>
      <c r="B619" s="45"/>
      <c r="C619" s="47">
        <v>1</v>
      </c>
      <c r="D619" s="45" t="s">
        <v>708</v>
      </c>
      <c r="E619" s="47" t="s">
        <v>7</v>
      </c>
      <c r="F619" s="48">
        <v>4740</v>
      </c>
    </row>
    <row r="620" spans="1:6" ht="15">
      <c r="A620" s="120" t="s">
        <v>709</v>
      </c>
      <c r="B620" s="120"/>
      <c r="C620" s="47">
        <v>1</v>
      </c>
      <c r="D620" s="45" t="s">
        <v>710</v>
      </c>
      <c r="E620" s="47" t="s">
        <v>7</v>
      </c>
      <c r="F620" s="49">
        <v>3108.11</v>
      </c>
    </row>
    <row r="621" spans="1:6" ht="15">
      <c r="A621" s="120" t="s">
        <v>711</v>
      </c>
      <c r="B621" s="120"/>
      <c r="C621" s="52">
        <v>1</v>
      </c>
      <c r="D621" s="69" t="s">
        <v>712</v>
      </c>
      <c r="E621" s="42" t="s">
        <v>7</v>
      </c>
      <c r="F621" s="53">
        <v>11155</v>
      </c>
    </row>
    <row r="622" spans="1:6" ht="15">
      <c r="A622" s="120" t="s">
        <v>713</v>
      </c>
      <c r="B622" s="120"/>
      <c r="C622" s="47">
        <v>1</v>
      </c>
      <c r="D622" s="45" t="s">
        <v>714</v>
      </c>
      <c r="E622" s="47" t="s">
        <v>7</v>
      </c>
      <c r="F622" s="53">
        <v>1990</v>
      </c>
    </row>
    <row r="623" spans="1:6" ht="15">
      <c r="A623" s="120" t="s">
        <v>715</v>
      </c>
      <c r="B623" s="120"/>
      <c r="C623" s="47">
        <v>1</v>
      </c>
      <c r="D623" s="45" t="s">
        <v>716</v>
      </c>
      <c r="E623" s="41" t="s">
        <v>7</v>
      </c>
      <c r="F623" s="49">
        <v>2249.97</v>
      </c>
    </row>
    <row r="624" spans="1:6" ht="15">
      <c r="A624" s="120" t="s">
        <v>717</v>
      </c>
      <c r="B624" s="120"/>
      <c r="C624" s="47">
        <v>1</v>
      </c>
      <c r="D624" s="45" t="s">
        <v>718</v>
      </c>
      <c r="E624" s="41" t="s">
        <v>7</v>
      </c>
      <c r="F624" s="49">
        <f>28515.9*1.15</f>
        <v>32793.284999999996</v>
      </c>
    </row>
    <row r="625" spans="1:6" ht="15">
      <c r="A625" s="120" t="s">
        <v>719</v>
      </c>
      <c r="B625" s="120"/>
      <c r="C625" s="47">
        <v>1</v>
      </c>
      <c r="D625" s="45" t="s">
        <v>720</v>
      </c>
      <c r="E625" s="41" t="s">
        <v>7</v>
      </c>
      <c r="F625" s="49">
        <f>3318.9*1.15</f>
        <v>3816.7349999999997</v>
      </c>
    </row>
    <row r="626" spans="1:6" ht="15">
      <c r="A626" s="120" t="s">
        <v>721</v>
      </c>
      <c r="B626" s="120"/>
      <c r="C626" s="47">
        <v>1</v>
      </c>
      <c r="D626" s="45" t="s">
        <v>722</v>
      </c>
      <c r="E626" s="41" t="s">
        <v>7</v>
      </c>
      <c r="F626" s="49">
        <v>2200</v>
      </c>
    </row>
    <row r="627" spans="1:6" ht="15">
      <c r="A627" s="123" t="s">
        <v>281</v>
      </c>
      <c r="B627" s="123"/>
      <c r="C627" s="47">
        <v>6</v>
      </c>
      <c r="D627" s="45" t="s">
        <v>723</v>
      </c>
      <c r="E627" s="41" t="s">
        <v>7</v>
      </c>
      <c r="F627" s="49">
        <f>4020*1.15</f>
        <v>4623</v>
      </c>
    </row>
    <row r="628" spans="1:6" ht="15">
      <c r="A628" s="123" t="s">
        <v>281</v>
      </c>
      <c r="B628" s="123"/>
      <c r="C628" s="47">
        <v>6</v>
      </c>
      <c r="D628" s="45" t="s">
        <v>724</v>
      </c>
      <c r="E628" s="41" t="s">
        <v>7</v>
      </c>
      <c r="F628" s="49">
        <f>3000*1.15</f>
        <v>3449.9999999999995</v>
      </c>
    </row>
    <row r="629" spans="1:6" ht="15">
      <c r="A629" s="123" t="s">
        <v>281</v>
      </c>
      <c r="B629" s="123"/>
      <c r="C629" s="47">
        <v>6</v>
      </c>
      <c r="D629" s="45" t="s">
        <v>725</v>
      </c>
      <c r="E629" s="41" t="s">
        <v>7</v>
      </c>
      <c r="F629" s="49">
        <f>1860*1.15</f>
        <v>2139</v>
      </c>
    </row>
    <row r="630" spans="1:6" ht="15">
      <c r="A630" s="120" t="s">
        <v>726</v>
      </c>
      <c r="B630" s="120"/>
      <c r="C630" s="47">
        <v>1</v>
      </c>
      <c r="D630" s="45" t="s">
        <v>727</v>
      </c>
      <c r="E630" s="41" t="s">
        <v>7</v>
      </c>
      <c r="F630" s="49">
        <v>54510</v>
      </c>
    </row>
    <row r="631" spans="1:6" ht="15">
      <c r="A631" s="120" t="s">
        <v>728</v>
      </c>
      <c r="B631" s="120"/>
      <c r="C631" s="47">
        <v>1</v>
      </c>
      <c r="D631" s="45" t="s">
        <v>729</v>
      </c>
      <c r="E631" s="41" t="s">
        <v>7</v>
      </c>
      <c r="F631" s="49">
        <v>1850.01</v>
      </c>
    </row>
    <row r="632" spans="1:6" ht="15">
      <c r="A632" s="120" t="s">
        <v>730</v>
      </c>
      <c r="B632" s="120"/>
      <c r="C632" s="47">
        <v>1</v>
      </c>
      <c r="D632" s="45" t="s">
        <v>729</v>
      </c>
      <c r="E632" s="41" t="s">
        <v>7</v>
      </c>
      <c r="F632" s="49">
        <v>1849.99</v>
      </c>
    </row>
    <row r="633" spans="1:6" ht="15">
      <c r="A633" s="120" t="s">
        <v>731</v>
      </c>
      <c r="B633" s="120"/>
      <c r="C633" s="47">
        <v>1</v>
      </c>
      <c r="D633" s="45" t="s">
        <v>732</v>
      </c>
      <c r="E633" s="41" t="s">
        <v>7</v>
      </c>
      <c r="F633" s="49">
        <f>435*1.15</f>
        <v>500.24999999999994</v>
      </c>
    </row>
    <row r="634" spans="1:6" ht="15">
      <c r="A634" s="120" t="s">
        <v>733</v>
      </c>
      <c r="B634" s="120"/>
      <c r="C634" s="47">
        <v>1</v>
      </c>
      <c r="D634" s="45" t="s">
        <v>734</v>
      </c>
      <c r="E634" s="41" t="s">
        <v>7</v>
      </c>
      <c r="F634" s="49">
        <v>6302</v>
      </c>
    </row>
    <row r="635" spans="1:6" ht="15">
      <c r="A635" s="120" t="s">
        <v>735</v>
      </c>
      <c r="B635" s="120"/>
      <c r="C635" s="47">
        <v>1</v>
      </c>
      <c r="D635" s="45" t="s">
        <v>729</v>
      </c>
      <c r="E635" s="41" t="s">
        <v>7</v>
      </c>
      <c r="F635" s="49">
        <v>1850</v>
      </c>
    </row>
    <row r="636" spans="1:6" ht="15">
      <c r="A636" s="120" t="s">
        <v>736</v>
      </c>
      <c r="B636" s="120"/>
      <c r="C636" s="47">
        <v>1</v>
      </c>
      <c r="D636" s="45" t="s">
        <v>737</v>
      </c>
      <c r="E636" s="41" t="s">
        <v>7</v>
      </c>
      <c r="F636" s="49">
        <v>12998</v>
      </c>
    </row>
    <row r="637" spans="1:6" ht="15">
      <c r="A637" s="120" t="s">
        <v>738</v>
      </c>
      <c r="B637" s="120"/>
      <c r="C637" s="47">
        <v>1</v>
      </c>
      <c r="D637" s="45" t="s">
        <v>739</v>
      </c>
      <c r="E637" s="41" t="s">
        <v>7</v>
      </c>
      <c r="F637" s="49">
        <v>13220.33</v>
      </c>
    </row>
    <row r="638" spans="1:6" ht="15">
      <c r="A638" s="120" t="s">
        <v>740</v>
      </c>
      <c r="B638" s="120"/>
      <c r="C638" s="47">
        <v>1</v>
      </c>
      <c r="D638" s="45" t="s">
        <v>741</v>
      </c>
      <c r="E638" s="41" t="s">
        <v>7</v>
      </c>
      <c r="F638" s="49">
        <v>5439.5</v>
      </c>
    </row>
    <row r="639" spans="1:6" ht="15">
      <c r="A639" s="120" t="s">
        <v>742</v>
      </c>
      <c r="B639" s="120"/>
      <c r="C639" s="46">
        <v>1</v>
      </c>
      <c r="D639" s="67" t="s">
        <v>743</v>
      </c>
      <c r="E639" s="41" t="s">
        <v>7</v>
      </c>
      <c r="F639" s="10">
        <f>1388.41*1.15</f>
        <v>1596.6715</v>
      </c>
    </row>
    <row r="640" spans="1:6" ht="15">
      <c r="A640" s="120" t="s">
        <v>744</v>
      </c>
      <c r="B640" s="120"/>
      <c r="C640" s="46">
        <v>4</v>
      </c>
      <c r="D640" s="67" t="s">
        <v>745</v>
      </c>
      <c r="E640" s="41" t="s">
        <v>7</v>
      </c>
      <c r="F640" s="10">
        <f>4170.43*1.15</f>
        <v>4795.9945</v>
      </c>
    </row>
    <row r="641" spans="1:6" ht="15">
      <c r="A641" s="120" t="s">
        <v>746</v>
      </c>
      <c r="B641" s="120"/>
      <c r="C641" s="46">
        <v>1</v>
      </c>
      <c r="D641" s="67" t="s">
        <v>218</v>
      </c>
      <c r="E641" s="41" t="s">
        <v>7</v>
      </c>
      <c r="F641" s="10">
        <f>197.39*1.15</f>
        <v>226.99849999999998</v>
      </c>
    </row>
    <row r="642" spans="1:6" ht="15">
      <c r="A642" s="120" t="s">
        <v>747</v>
      </c>
      <c r="B642" s="120"/>
      <c r="C642" s="46">
        <v>1</v>
      </c>
      <c r="D642" s="67" t="s">
        <v>748</v>
      </c>
      <c r="E642" s="41" t="s">
        <v>7</v>
      </c>
      <c r="F642" s="10">
        <f>2433.91*1.15</f>
        <v>2798.9964999999997</v>
      </c>
    </row>
    <row r="643" spans="1:6" ht="15">
      <c r="A643" s="120" t="s">
        <v>749</v>
      </c>
      <c r="B643" s="120"/>
      <c r="C643" s="46">
        <v>1</v>
      </c>
      <c r="D643" s="67" t="s">
        <v>750</v>
      </c>
      <c r="E643" s="41" t="s">
        <v>7</v>
      </c>
      <c r="F643" s="10">
        <f>1495.65*1.15</f>
        <v>1719.9975</v>
      </c>
    </row>
    <row r="644" spans="1:6" ht="15">
      <c r="A644" s="120" t="s">
        <v>751</v>
      </c>
      <c r="B644" s="120"/>
      <c r="C644" s="46">
        <v>1</v>
      </c>
      <c r="D644" s="67" t="s">
        <v>739</v>
      </c>
      <c r="E644" s="41" t="s">
        <v>7</v>
      </c>
      <c r="F644" s="10">
        <v>11977.79</v>
      </c>
    </row>
    <row r="645" spans="1:6" ht="15">
      <c r="A645" s="120" t="s">
        <v>752</v>
      </c>
      <c r="B645" s="120"/>
      <c r="C645" s="46">
        <v>3</v>
      </c>
      <c r="D645" s="67" t="s">
        <v>753</v>
      </c>
      <c r="E645" s="41" t="s">
        <v>7</v>
      </c>
      <c r="F645" s="10">
        <f>19824*1.15</f>
        <v>22797.6</v>
      </c>
    </row>
    <row r="646" spans="1:6" ht="15">
      <c r="A646" s="120" t="s">
        <v>754</v>
      </c>
      <c r="B646" s="120"/>
      <c r="C646" s="46">
        <v>1</v>
      </c>
      <c r="D646" s="67" t="s">
        <v>218</v>
      </c>
      <c r="E646" s="41" t="s">
        <v>7</v>
      </c>
      <c r="F646" s="10">
        <f>195*1.15</f>
        <v>224.24999999999997</v>
      </c>
    </row>
    <row r="647" spans="1:6" ht="15">
      <c r="A647" s="120" t="s">
        <v>755</v>
      </c>
      <c r="B647" s="120"/>
      <c r="C647" s="46">
        <v>1</v>
      </c>
      <c r="D647" s="67" t="s">
        <v>756</v>
      </c>
      <c r="E647" s="41" t="s">
        <v>7</v>
      </c>
      <c r="F647" s="10">
        <v>11999</v>
      </c>
    </row>
    <row r="648" spans="1:6" ht="15">
      <c r="A648" s="120" t="s">
        <v>757</v>
      </c>
      <c r="B648" s="120"/>
      <c r="C648" s="46">
        <v>1</v>
      </c>
      <c r="D648" s="67" t="s">
        <v>758</v>
      </c>
      <c r="E648" s="41" t="s">
        <v>7</v>
      </c>
      <c r="F648" s="10">
        <v>397.13</v>
      </c>
    </row>
    <row r="649" spans="1:6" ht="15">
      <c r="A649" s="120" t="s">
        <v>759</v>
      </c>
      <c r="B649" s="120"/>
      <c r="C649" s="46">
        <v>1</v>
      </c>
      <c r="D649" s="67" t="s">
        <v>760</v>
      </c>
      <c r="E649" s="41" t="s">
        <v>7</v>
      </c>
      <c r="F649" s="10">
        <v>1650.25</v>
      </c>
    </row>
    <row r="650" spans="1:6" ht="15">
      <c r="A650" s="120" t="s">
        <v>761</v>
      </c>
      <c r="B650" s="120"/>
      <c r="C650" s="46">
        <v>1</v>
      </c>
      <c r="D650" s="67" t="s">
        <v>762</v>
      </c>
      <c r="E650" s="41" t="s">
        <v>7</v>
      </c>
      <c r="F650" s="10">
        <v>1538</v>
      </c>
    </row>
    <row r="651" spans="1:6" ht="15">
      <c r="A651" s="120" t="s">
        <v>763</v>
      </c>
      <c r="B651" s="120"/>
      <c r="C651" s="46">
        <v>2</v>
      </c>
      <c r="D651" s="67" t="s">
        <v>764</v>
      </c>
      <c r="E651" s="41" t="s">
        <v>7</v>
      </c>
      <c r="F651" s="10">
        <v>19386</v>
      </c>
    </row>
    <row r="652" spans="1:6" ht="15">
      <c r="A652" s="120" t="s">
        <v>765</v>
      </c>
      <c r="B652" s="120"/>
      <c r="C652" s="46">
        <v>1</v>
      </c>
      <c r="D652" s="67" t="s">
        <v>766</v>
      </c>
      <c r="E652" s="41" t="s">
        <v>7</v>
      </c>
      <c r="F652" s="10">
        <v>330</v>
      </c>
    </row>
    <row r="653" spans="1:6" ht="15">
      <c r="A653" s="120" t="s">
        <v>767</v>
      </c>
      <c r="B653" s="120"/>
      <c r="C653" s="46">
        <v>1</v>
      </c>
      <c r="D653" s="67" t="s">
        <v>218</v>
      </c>
      <c r="E653" s="41" t="s">
        <v>7</v>
      </c>
      <c r="F653" s="10">
        <f>190.4*1.15</f>
        <v>218.95999999999998</v>
      </c>
    </row>
    <row r="654" spans="1:6" ht="15">
      <c r="A654" s="120" t="s">
        <v>768</v>
      </c>
      <c r="B654" s="120"/>
      <c r="C654" s="46">
        <v>1</v>
      </c>
      <c r="D654" s="67" t="s">
        <v>769</v>
      </c>
      <c r="E654" s="41" t="s">
        <v>7</v>
      </c>
      <c r="F654" s="10">
        <f>472.61*1.15</f>
        <v>543.5015</v>
      </c>
    </row>
    <row r="655" spans="1:6" ht="15">
      <c r="A655" s="120" t="s">
        <v>770</v>
      </c>
      <c r="B655" s="120"/>
      <c r="C655" s="46">
        <v>1</v>
      </c>
      <c r="D655" s="67" t="s">
        <v>771</v>
      </c>
      <c r="E655" s="41" t="s">
        <v>7</v>
      </c>
      <c r="F655" s="10">
        <v>650</v>
      </c>
    </row>
    <row r="656" spans="1:6" ht="15">
      <c r="A656" s="120" t="s">
        <v>772</v>
      </c>
      <c r="B656" s="120"/>
      <c r="C656" s="46">
        <v>1</v>
      </c>
      <c r="D656" s="67" t="s">
        <v>773</v>
      </c>
      <c r="E656" s="41" t="s">
        <v>7</v>
      </c>
      <c r="F656" s="10">
        <v>1944.94</v>
      </c>
    </row>
    <row r="657" spans="1:6" ht="15">
      <c r="A657" s="120" t="s">
        <v>774</v>
      </c>
      <c r="B657" s="120"/>
      <c r="C657" s="46">
        <v>1</v>
      </c>
      <c r="D657" s="67" t="s">
        <v>775</v>
      </c>
      <c r="E657" s="41" t="s">
        <v>7</v>
      </c>
      <c r="F657" s="10">
        <v>5117.5</v>
      </c>
    </row>
    <row r="658" spans="1:6" ht="15">
      <c r="A658" s="120" t="s">
        <v>776</v>
      </c>
      <c r="B658" s="120"/>
      <c r="C658" s="46">
        <v>1</v>
      </c>
      <c r="D658" s="67" t="s">
        <v>777</v>
      </c>
      <c r="E658" s="41" t="s">
        <v>7</v>
      </c>
      <c r="F658" s="10">
        <v>684.25</v>
      </c>
    </row>
    <row r="659" spans="1:6" ht="15">
      <c r="A659" s="120" t="s">
        <v>778</v>
      </c>
      <c r="B659" s="120"/>
      <c r="C659" s="46">
        <v>1</v>
      </c>
      <c r="D659" s="67" t="s">
        <v>779</v>
      </c>
      <c r="E659" s="41" t="s">
        <v>7</v>
      </c>
      <c r="F659" s="10">
        <v>1045</v>
      </c>
    </row>
    <row r="660" spans="1:6" ht="15">
      <c r="A660" s="120" t="s">
        <v>780</v>
      </c>
      <c r="B660" s="120"/>
      <c r="C660" s="46">
        <v>1</v>
      </c>
      <c r="D660" s="67" t="s">
        <v>781</v>
      </c>
      <c r="E660" s="41" t="s">
        <v>7</v>
      </c>
      <c r="F660" s="10">
        <v>2249.1</v>
      </c>
    </row>
    <row r="661" spans="1:6" ht="15">
      <c r="A661" s="120" t="s">
        <v>782</v>
      </c>
      <c r="B661" s="120"/>
      <c r="C661" s="46">
        <v>1</v>
      </c>
      <c r="D661" s="67" t="s">
        <v>750</v>
      </c>
      <c r="E661" s="41" t="s">
        <v>7</v>
      </c>
      <c r="F661" s="10">
        <v>1778</v>
      </c>
    </row>
    <row r="662" spans="1:6" ht="15">
      <c r="A662" s="120" t="s">
        <v>783</v>
      </c>
      <c r="B662" s="120"/>
      <c r="C662" s="46">
        <v>1</v>
      </c>
      <c r="D662" s="67" t="s">
        <v>784</v>
      </c>
      <c r="E662" s="41" t="s">
        <v>7</v>
      </c>
      <c r="F662" s="10">
        <f>2607.83*1.15</f>
        <v>2999.0044999999996</v>
      </c>
    </row>
    <row r="663" spans="1:6" ht="15">
      <c r="A663" s="120" t="s">
        <v>785</v>
      </c>
      <c r="B663" s="120"/>
      <c r="C663" s="46">
        <v>1</v>
      </c>
      <c r="D663" s="67" t="s">
        <v>786</v>
      </c>
      <c r="E663" s="41" t="s">
        <v>7</v>
      </c>
      <c r="F663" s="10">
        <v>1850</v>
      </c>
    </row>
    <row r="664" spans="1:6" ht="15">
      <c r="A664" s="120" t="s">
        <v>787</v>
      </c>
      <c r="B664" s="120"/>
      <c r="C664" s="46">
        <v>1</v>
      </c>
      <c r="D664" s="67" t="s">
        <v>788</v>
      </c>
      <c r="E664" s="41" t="s">
        <v>7</v>
      </c>
      <c r="F664" s="10">
        <v>3475.3</v>
      </c>
    </row>
    <row r="665" spans="1:6" ht="15">
      <c r="A665" s="120" t="s">
        <v>789</v>
      </c>
      <c r="B665" s="120"/>
      <c r="C665" s="46">
        <v>1</v>
      </c>
      <c r="D665" s="67" t="s">
        <v>790</v>
      </c>
      <c r="E665" s="41" t="s">
        <v>7</v>
      </c>
      <c r="F665" s="10">
        <f>980*1.15</f>
        <v>1127</v>
      </c>
    </row>
    <row r="666" spans="1:6" ht="15">
      <c r="A666" s="120" t="s">
        <v>791</v>
      </c>
      <c r="B666" s="120"/>
      <c r="C666" s="46">
        <v>1</v>
      </c>
      <c r="D666" s="67" t="s">
        <v>792</v>
      </c>
      <c r="E666" s="41" t="s">
        <v>7</v>
      </c>
      <c r="F666" s="10">
        <v>2247</v>
      </c>
    </row>
    <row r="667" spans="1:6" ht="15">
      <c r="A667" s="135" t="s">
        <v>793</v>
      </c>
      <c r="B667" s="135"/>
      <c r="C667" s="46"/>
      <c r="D667" s="67" t="s">
        <v>794</v>
      </c>
      <c r="E667" s="41" t="s">
        <v>7</v>
      </c>
      <c r="F667" s="10">
        <v>-690</v>
      </c>
    </row>
    <row r="668" spans="1:6" ht="15">
      <c r="A668" s="120" t="s">
        <v>795</v>
      </c>
      <c r="B668" s="120"/>
      <c r="C668" s="46">
        <v>1</v>
      </c>
      <c r="D668" s="67" t="s">
        <v>796</v>
      </c>
      <c r="E668" s="41" t="s">
        <v>7</v>
      </c>
      <c r="F668" s="10">
        <v>4370</v>
      </c>
    </row>
    <row r="669" spans="1:6" ht="15">
      <c r="A669" s="120" t="s">
        <v>797</v>
      </c>
      <c r="B669" s="120"/>
      <c r="C669" s="46">
        <v>1</v>
      </c>
      <c r="D669" s="67" t="s">
        <v>798</v>
      </c>
      <c r="E669" s="41" t="s">
        <v>7</v>
      </c>
      <c r="F669" s="10">
        <f>2295.09*1.15</f>
        <v>2639.3535</v>
      </c>
    </row>
    <row r="670" spans="1:6" ht="15">
      <c r="A670" s="120" t="s">
        <v>799</v>
      </c>
      <c r="B670" s="120"/>
      <c r="C670" s="46">
        <v>1</v>
      </c>
      <c r="D670" s="67" t="s">
        <v>800</v>
      </c>
      <c r="E670" s="41" t="s">
        <v>7</v>
      </c>
      <c r="F670" s="10">
        <f>671.44*1.15</f>
        <v>772.156</v>
      </c>
    </row>
    <row r="671" spans="1:6" ht="15">
      <c r="A671" s="120" t="s">
        <v>801</v>
      </c>
      <c r="B671" s="120"/>
      <c r="C671" s="46">
        <v>1</v>
      </c>
      <c r="D671" s="67" t="s">
        <v>802</v>
      </c>
      <c r="E671" s="41" t="s">
        <v>7</v>
      </c>
      <c r="F671" s="10">
        <f>208.7*1.15</f>
        <v>240.00499999999997</v>
      </c>
    </row>
    <row r="672" spans="1:6" ht="15">
      <c r="A672" s="120" t="s">
        <v>803</v>
      </c>
      <c r="B672" s="120"/>
      <c r="C672" s="46">
        <v>1</v>
      </c>
      <c r="D672" s="67" t="s">
        <v>804</v>
      </c>
      <c r="E672" s="41" t="s">
        <v>7</v>
      </c>
      <c r="F672" s="10">
        <f>2260*1.15</f>
        <v>2599</v>
      </c>
    </row>
    <row r="673" spans="1:6" ht="15">
      <c r="A673" s="120" t="s">
        <v>805</v>
      </c>
      <c r="B673" s="120"/>
      <c r="C673" s="46">
        <v>1</v>
      </c>
      <c r="D673" s="67" t="s">
        <v>806</v>
      </c>
      <c r="E673" s="41" t="s">
        <v>7</v>
      </c>
      <c r="F673" s="10">
        <v>3990.01</v>
      </c>
    </row>
    <row r="674" spans="1:6" ht="15">
      <c r="A674" s="120" t="s">
        <v>807</v>
      </c>
      <c r="B674" s="120"/>
      <c r="C674" s="46">
        <v>1</v>
      </c>
      <c r="D674" s="67" t="s">
        <v>808</v>
      </c>
      <c r="E674" s="41" t="s">
        <v>7</v>
      </c>
      <c r="F674" s="10">
        <v>467</v>
      </c>
    </row>
    <row r="675" spans="1:6" ht="15">
      <c r="A675" s="120" t="s">
        <v>809</v>
      </c>
      <c r="B675" s="120"/>
      <c r="C675" s="46">
        <v>1</v>
      </c>
      <c r="D675" s="67" t="s">
        <v>810</v>
      </c>
      <c r="E675" s="41" t="s">
        <v>7</v>
      </c>
      <c r="F675" s="10">
        <v>2100</v>
      </c>
    </row>
    <row r="676" spans="1:6" ht="15">
      <c r="A676" s="120" t="s">
        <v>811</v>
      </c>
      <c r="B676" s="120"/>
      <c r="C676" s="46">
        <v>5</v>
      </c>
      <c r="D676" s="67" t="s">
        <v>812</v>
      </c>
      <c r="E676" s="41" t="s">
        <v>7</v>
      </c>
      <c r="F676" s="10">
        <v>9405</v>
      </c>
    </row>
    <row r="677" spans="1:6" ht="15">
      <c r="A677" s="120" t="s">
        <v>774</v>
      </c>
      <c r="B677" s="120"/>
      <c r="C677" s="46">
        <v>1</v>
      </c>
      <c r="D677" s="67" t="s">
        <v>813</v>
      </c>
      <c r="E677" s="41" t="s">
        <v>7</v>
      </c>
      <c r="F677" s="10">
        <v>1899</v>
      </c>
    </row>
    <row r="678" spans="1:6" ht="15">
      <c r="A678" s="120" t="s">
        <v>814</v>
      </c>
      <c r="B678" s="120"/>
      <c r="C678" s="46">
        <v>1</v>
      </c>
      <c r="D678" s="67" t="s">
        <v>815</v>
      </c>
      <c r="E678" s="41" t="s">
        <v>7</v>
      </c>
      <c r="F678" s="10">
        <v>643.3</v>
      </c>
    </row>
    <row r="679" spans="1:6" ht="15">
      <c r="A679" s="120" t="s">
        <v>816</v>
      </c>
      <c r="B679" s="120"/>
      <c r="C679" s="46">
        <v>2</v>
      </c>
      <c r="D679" s="67" t="s">
        <v>817</v>
      </c>
      <c r="E679" s="41" t="s">
        <v>7</v>
      </c>
      <c r="F679" s="10">
        <f>598.26*1.15</f>
        <v>687.9989999999999</v>
      </c>
    </row>
    <row r="680" spans="1:6" ht="15">
      <c r="A680" s="120" t="s">
        <v>818</v>
      </c>
      <c r="B680" s="120"/>
      <c r="C680" s="46">
        <v>1</v>
      </c>
      <c r="D680" s="67" t="s">
        <v>819</v>
      </c>
      <c r="E680" s="41" t="s">
        <v>7</v>
      </c>
      <c r="F680" s="10">
        <f>934.78*1.15</f>
        <v>1074.9969999999998</v>
      </c>
    </row>
    <row r="681" spans="1:6" ht="15">
      <c r="A681" s="120" t="s">
        <v>820</v>
      </c>
      <c r="B681" s="120"/>
      <c r="C681" s="46">
        <v>1</v>
      </c>
      <c r="D681" s="67" t="s">
        <v>821</v>
      </c>
      <c r="E681" s="41" t="s">
        <v>7</v>
      </c>
      <c r="F681" s="10">
        <f>199.13*1.15</f>
        <v>228.99949999999998</v>
      </c>
    </row>
    <row r="682" spans="1:6" ht="15">
      <c r="A682" s="120" t="s">
        <v>822</v>
      </c>
      <c r="B682" s="120"/>
      <c r="C682" s="46">
        <v>1</v>
      </c>
      <c r="D682" s="67" t="s">
        <v>823</v>
      </c>
      <c r="E682" s="41" t="s">
        <v>7</v>
      </c>
      <c r="F682" s="10">
        <v>1435.72</v>
      </c>
    </row>
    <row r="683" spans="1:6" ht="15">
      <c r="A683" s="66" t="s">
        <v>281</v>
      </c>
      <c r="B683" s="66"/>
      <c r="C683" s="46">
        <v>1</v>
      </c>
      <c r="D683" s="67" t="s">
        <v>824</v>
      </c>
      <c r="E683" s="41" t="s">
        <v>825</v>
      </c>
      <c r="F683" s="10">
        <v>2949</v>
      </c>
    </row>
    <row r="684" spans="1:6" ht="25.5">
      <c r="A684" s="66" t="s">
        <v>281</v>
      </c>
      <c r="B684" s="66"/>
      <c r="C684" s="46">
        <v>1</v>
      </c>
      <c r="D684" s="67" t="s">
        <v>826</v>
      </c>
      <c r="E684" s="54" t="s">
        <v>827</v>
      </c>
      <c r="F684" s="10">
        <v>3457</v>
      </c>
    </row>
    <row r="685" spans="1:6" ht="15">
      <c r="A685" s="66" t="s">
        <v>281</v>
      </c>
      <c r="B685" s="66"/>
      <c r="C685" s="46">
        <v>3</v>
      </c>
      <c r="D685" s="67" t="s">
        <v>828</v>
      </c>
      <c r="E685" s="41" t="s">
        <v>829</v>
      </c>
      <c r="F685" s="10">
        <v>9300</v>
      </c>
    </row>
    <row r="686" spans="1:6" ht="15">
      <c r="A686" s="66" t="s">
        <v>281</v>
      </c>
      <c r="B686" s="66"/>
      <c r="C686" s="46">
        <v>1</v>
      </c>
      <c r="D686" s="67" t="s">
        <v>830</v>
      </c>
      <c r="E686" s="54" t="s">
        <v>831</v>
      </c>
      <c r="F686" s="10">
        <v>9499.01</v>
      </c>
    </row>
    <row r="687" spans="1:6" ht="15">
      <c r="A687" s="120" t="s">
        <v>832</v>
      </c>
      <c r="B687" s="120"/>
      <c r="C687" s="46">
        <v>21</v>
      </c>
      <c r="D687" s="67" t="s">
        <v>833</v>
      </c>
      <c r="E687" s="41" t="s">
        <v>829</v>
      </c>
      <c r="F687" s="10">
        <v>29222.65</v>
      </c>
    </row>
    <row r="688" spans="1:6" ht="15">
      <c r="A688" s="120" t="s">
        <v>834</v>
      </c>
      <c r="B688" s="120"/>
      <c r="C688" s="46"/>
      <c r="D688" s="67" t="s">
        <v>863</v>
      </c>
      <c r="E688" s="41"/>
      <c r="F688" s="10"/>
    </row>
    <row r="689" spans="1:6" ht="15">
      <c r="A689" s="120" t="s">
        <v>835</v>
      </c>
      <c r="B689" s="120"/>
      <c r="C689" s="46"/>
      <c r="D689" s="67" t="s">
        <v>863</v>
      </c>
      <c r="E689" s="41"/>
      <c r="F689" s="10"/>
    </row>
    <row r="690" spans="1:6" ht="15">
      <c r="A690" s="120" t="s">
        <v>836</v>
      </c>
      <c r="B690" s="120"/>
      <c r="C690" s="46"/>
      <c r="D690" s="67" t="s">
        <v>863</v>
      </c>
      <c r="E690" s="41"/>
      <c r="F690" s="10"/>
    </row>
    <row r="691" spans="1:6" ht="15">
      <c r="A691" s="94" t="s">
        <v>281</v>
      </c>
      <c r="B691" s="94"/>
      <c r="C691" s="95">
        <v>3</v>
      </c>
      <c r="D691" s="96" t="s">
        <v>837</v>
      </c>
      <c r="E691" s="97" t="s">
        <v>552</v>
      </c>
      <c r="F691" s="98">
        <v>6496.35</v>
      </c>
    </row>
    <row r="692" spans="1:6" ht="15">
      <c r="A692" s="94" t="s">
        <v>281</v>
      </c>
      <c r="B692" s="94"/>
      <c r="C692" s="95">
        <v>1</v>
      </c>
      <c r="D692" s="96" t="s">
        <v>838</v>
      </c>
      <c r="E692" s="97" t="s">
        <v>829</v>
      </c>
      <c r="F692" s="98">
        <v>1000</v>
      </c>
    </row>
    <row r="693" spans="1:6" ht="15">
      <c r="A693" s="94" t="s">
        <v>281</v>
      </c>
      <c r="B693" s="94"/>
      <c r="C693" s="95">
        <v>1</v>
      </c>
      <c r="D693" s="96" t="s">
        <v>839</v>
      </c>
      <c r="E693" s="97" t="s">
        <v>840</v>
      </c>
      <c r="F693" s="98">
        <v>250</v>
      </c>
    </row>
    <row r="694" spans="1:6" ht="15">
      <c r="A694" s="94" t="s">
        <v>281</v>
      </c>
      <c r="B694" s="94"/>
      <c r="C694" s="95">
        <v>1</v>
      </c>
      <c r="D694" s="96" t="s">
        <v>841</v>
      </c>
      <c r="E694" s="97" t="s">
        <v>842</v>
      </c>
      <c r="F694" s="98">
        <v>730.25</v>
      </c>
    </row>
    <row r="695" spans="1:6" ht="15">
      <c r="A695" s="94" t="s">
        <v>281</v>
      </c>
      <c r="B695" s="94"/>
      <c r="C695" s="95">
        <v>1</v>
      </c>
      <c r="D695" s="96" t="s">
        <v>843</v>
      </c>
      <c r="E695" s="97" t="s">
        <v>844</v>
      </c>
      <c r="F695" s="98">
        <v>8395</v>
      </c>
    </row>
    <row r="696" spans="1:6" ht="15">
      <c r="A696" s="94" t="s">
        <v>281</v>
      </c>
      <c r="B696" s="94"/>
      <c r="C696" s="95">
        <v>1</v>
      </c>
      <c r="D696" s="96" t="s">
        <v>845</v>
      </c>
      <c r="E696" s="97" t="s">
        <v>846</v>
      </c>
      <c r="F696" s="98">
        <v>287.5</v>
      </c>
    </row>
    <row r="697" spans="1:6" ht="15">
      <c r="A697" s="94" t="s">
        <v>281</v>
      </c>
      <c r="B697" s="94"/>
      <c r="C697" s="95">
        <v>1</v>
      </c>
      <c r="D697" s="96" t="s">
        <v>847</v>
      </c>
      <c r="E697" s="97" t="s">
        <v>552</v>
      </c>
      <c r="F697" s="98">
        <v>1000</v>
      </c>
    </row>
    <row r="698" spans="1:6" ht="15">
      <c r="A698" s="94" t="s">
        <v>281</v>
      </c>
      <c r="B698" s="94"/>
      <c r="C698" s="95">
        <v>1</v>
      </c>
      <c r="D698" s="96" t="s">
        <v>848</v>
      </c>
      <c r="E698" s="97" t="s">
        <v>7</v>
      </c>
      <c r="F698" s="98">
        <v>1440.14</v>
      </c>
    </row>
    <row r="699" spans="1:6" ht="15">
      <c r="A699" s="94" t="s">
        <v>281</v>
      </c>
      <c r="B699" s="94"/>
      <c r="C699" s="95">
        <v>1</v>
      </c>
      <c r="D699" s="96" t="s">
        <v>849</v>
      </c>
      <c r="E699" s="97" t="s">
        <v>7</v>
      </c>
      <c r="F699" s="98">
        <v>1328.88</v>
      </c>
    </row>
    <row r="700" spans="1:6" ht="15">
      <c r="A700" s="94" t="s">
        <v>281</v>
      </c>
      <c r="B700" s="94"/>
      <c r="C700" s="95">
        <v>2</v>
      </c>
      <c r="D700" s="96" t="s">
        <v>850</v>
      </c>
      <c r="E700" s="97" t="s">
        <v>7</v>
      </c>
      <c r="F700" s="98">
        <v>20798.01</v>
      </c>
    </row>
    <row r="701" spans="1:6" ht="15">
      <c r="A701" s="94" t="s">
        <v>281</v>
      </c>
      <c r="B701" s="94"/>
      <c r="C701" s="95">
        <v>1</v>
      </c>
      <c r="D701" s="96" t="s">
        <v>851</v>
      </c>
      <c r="E701" s="97" t="s">
        <v>7</v>
      </c>
      <c r="F701" s="98">
        <v>1392</v>
      </c>
    </row>
    <row r="702" spans="1:6" ht="15">
      <c r="A702" s="94" t="s">
        <v>281</v>
      </c>
      <c r="B702" s="94"/>
      <c r="C702" s="95">
        <v>6</v>
      </c>
      <c r="D702" s="96" t="s">
        <v>852</v>
      </c>
      <c r="E702" s="97" t="s">
        <v>853</v>
      </c>
      <c r="F702" s="98">
        <f>7395.9*1.16</f>
        <v>8579.243999999999</v>
      </c>
    </row>
    <row r="703" spans="1:6" ht="15">
      <c r="A703" s="94" t="s">
        <v>281</v>
      </c>
      <c r="B703" s="94"/>
      <c r="C703" s="95">
        <v>3</v>
      </c>
      <c r="D703" s="96" t="s">
        <v>854</v>
      </c>
      <c r="E703" s="97" t="s">
        <v>853</v>
      </c>
      <c r="F703" s="98">
        <f>11176.95*1.16</f>
        <v>12965.262</v>
      </c>
    </row>
    <row r="704" spans="1:6" ht="15">
      <c r="A704" s="94" t="s">
        <v>281</v>
      </c>
      <c r="B704" s="94"/>
      <c r="C704" s="95">
        <v>3</v>
      </c>
      <c r="D704" s="96" t="s">
        <v>855</v>
      </c>
      <c r="E704" s="97" t="s">
        <v>853</v>
      </c>
      <c r="F704" s="98">
        <f>5775.45*1.16</f>
        <v>6699.521999999999</v>
      </c>
    </row>
    <row r="705" spans="1:6" ht="15">
      <c r="A705" s="94" t="s">
        <v>281</v>
      </c>
      <c r="B705" s="94"/>
      <c r="C705" s="95">
        <v>3</v>
      </c>
      <c r="D705" s="96" t="s">
        <v>856</v>
      </c>
      <c r="E705" s="97" t="s">
        <v>853</v>
      </c>
      <c r="F705" s="98">
        <f>8268.45*1.16</f>
        <v>9591.402</v>
      </c>
    </row>
    <row r="706" spans="1:6" ht="15">
      <c r="A706" s="94" t="s">
        <v>281</v>
      </c>
      <c r="B706" s="94"/>
      <c r="C706" s="95">
        <v>3</v>
      </c>
      <c r="D706" s="96" t="s">
        <v>857</v>
      </c>
      <c r="E706" s="97" t="s">
        <v>853</v>
      </c>
      <c r="F706" s="98">
        <f>12838.95*1.16</f>
        <v>14893.182</v>
      </c>
    </row>
    <row r="707" spans="1:6" ht="15">
      <c r="A707" s="94" t="s">
        <v>281</v>
      </c>
      <c r="B707" s="94"/>
      <c r="C707" s="95">
        <v>2</v>
      </c>
      <c r="D707" s="96" t="s">
        <v>858</v>
      </c>
      <c r="E707" s="97" t="s">
        <v>853</v>
      </c>
      <c r="F707" s="98">
        <f>4127.3*1.16</f>
        <v>4787.668</v>
      </c>
    </row>
    <row r="708" spans="1:6" ht="15">
      <c r="A708" s="94" t="s">
        <v>281</v>
      </c>
      <c r="B708" s="94"/>
      <c r="C708" s="95">
        <v>18</v>
      </c>
      <c r="D708" s="96" t="s">
        <v>859</v>
      </c>
      <c r="E708" s="97" t="s">
        <v>853</v>
      </c>
      <c r="F708" s="98">
        <f>2480.58*1.16</f>
        <v>2877.4727999999996</v>
      </c>
    </row>
    <row r="709" spans="1:6" ht="15">
      <c r="A709" s="94" t="s">
        <v>281</v>
      </c>
      <c r="B709" s="94"/>
      <c r="C709" s="95">
        <v>1</v>
      </c>
      <c r="D709" s="96" t="s">
        <v>860</v>
      </c>
      <c r="E709" s="97" t="s">
        <v>853</v>
      </c>
      <c r="F709" s="98">
        <f>6544.13*1.16</f>
        <v>7591.190799999999</v>
      </c>
    </row>
    <row r="710" spans="1:6" ht="15">
      <c r="A710" s="94" t="s">
        <v>281</v>
      </c>
      <c r="B710" s="94"/>
      <c r="C710" s="95">
        <v>2</v>
      </c>
      <c r="D710" s="96" t="s">
        <v>861</v>
      </c>
      <c r="E710" s="97" t="s">
        <v>7</v>
      </c>
      <c r="F710" s="98">
        <f>9120.7*1.16</f>
        <v>10580.012</v>
      </c>
    </row>
    <row r="711" spans="1:6" ht="15">
      <c r="A711" s="94" t="s">
        <v>281</v>
      </c>
      <c r="B711" s="94"/>
      <c r="C711" s="95">
        <v>2</v>
      </c>
      <c r="D711" s="96" t="s">
        <v>862</v>
      </c>
      <c r="E711" s="97" t="s">
        <v>7</v>
      </c>
      <c r="F711" s="98">
        <f>8948.28*1.16</f>
        <v>10380.0048</v>
      </c>
    </row>
    <row r="712" spans="1:6" ht="15">
      <c r="A712" s="94" t="s">
        <v>281</v>
      </c>
      <c r="B712" s="94"/>
      <c r="C712" s="95">
        <v>20</v>
      </c>
      <c r="D712" s="96" t="s">
        <v>864</v>
      </c>
      <c r="E712" s="97" t="s">
        <v>865</v>
      </c>
      <c r="F712" s="98">
        <v>19323</v>
      </c>
    </row>
    <row r="713" spans="1:6" ht="15">
      <c r="A713" s="94" t="s">
        <v>281</v>
      </c>
      <c r="B713" s="94"/>
      <c r="C713" s="95">
        <v>1</v>
      </c>
      <c r="D713" s="96" t="s">
        <v>866</v>
      </c>
      <c r="E713" s="97" t="s">
        <v>865</v>
      </c>
      <c r="F713" s="98">
        <v>831</v>
      </c>
    </row>
    <row r="714" spans="1:6" ht="15">
      <c r="A714" s="94" t="s">
        <v>281</v>
      </c>
      <c r="B714" s="94"/>
      <c r="C714" s="95">
        <v>42</v>
      </c>
      <c r="D714" s="96" t="s">
        <v>867</v>
      </c>
      <c r="E714" s="97" t="s">
        <v>865</v>
      </c>
      <c r="F714" s="98">
        <v>20038.77</v>
      </c>
    </row>
    <row r="715" spans="1:6" ht="15">
      <c r="A715" s="94" t="s">
        <v>281</v>
      </c>
      <c r="B715" s="94"/>
      <c r="C715" s="95">
        <v>1</v>
      </c>
      <c r="D715" s="96" t="s">
        <v>867</v>
      </c>
      <c r="E715" s="97" t="s">
        <v>868</v>
      </c>
      <c r="F715" s="98">
        <v>477.11</v>
      </c>
    </row>
    <row r="716" spans="1:6" ht="15">
      <c r="A716" s="94" t="s">
        <v>281</v>
      </c>
      <c r="B716" s="94"/>
      <c r="C716" s="95">
        <v>1</v>
      </c>
      <c r="D716" s="96" t="s">
        <v>867</v>
      </c>
      <c r="E716" s="97" t="s">
        <v>868</v>
      </c>
      <c r="F716" s="98">
        <v>477.11</v>
      </c>
    </row>
    <row r="717" spans="1:6" ht="15">
      <c r="A717" s="94" t="s">
        <v>281</v>
      </c>
      <c r="B717" s="94"/>
      <c r="C717" s="95">
        <v>287</v>
      </c>
      <c r="D717" s="96" t="s">
        <v>869</v>
      </c>
      <c r="E717" s="97" t="s">
        <v>870</v>
      </c>
      <c r="F717" s="99">
        <v>155616</v>
      </c>
    </row>
    <row r="718" spans="1:6" ht="15">
      <c r="A718" s="94" t="s">
        <v>281</v>
      </c>
      <c r="B718" s="94"/>
      <c r="C718" s="95">
        <v>126</v>
      </c>
      <c r="D718" s="96" t="s">
        <v>871</v>
      </c>
      <c r="E718" s="97" t="s">
        <v>870</v>
      </c>
      <c r="F718" s="98">
        <v>118818</v>
      </c>
    </row>
    <row r="719" spans="1:6" ht="15">
      <c r="A719" s="94" t="s">
        <v>281</v>
      </c>
      <c r="B719" s="94"/>
      <c r="C719" s="95">
        <v>21</v>
      </c>
      <c r="D719" s="96" t="s">
        <v>872</v>
      </c>
      <c r="E719" s="97" t="s">
        <v>870</v>
      </c>
      <c r="F719" s="98">
        <v>14490</v>
      </c>
    </row>
    <row r="720" spans="1:6" ht="15">
      <c r="A720" s="94" t="s">
        <v>281</v>
      </c>
      <c r="B720" s="94"/>
      <c r="C720" s="95">
        <v>7</v>
      </c>
      <c r="D720" s="96" t="s">
        <v>873</v>
      </c>
      <c r="E720" s="97" t="s">
        <v>870</v>
      </c>
      <c r="F720" s="98">
        <v>15939</v>
      </c>
    </row>
    <row r="721" spans="1:6" ht="15">
      <c r="A721" s="94" t="s">
        <v>281</v>
      </c>
      <c r="B721" s="94"/>
      <c r="C721" s="95">
        <v>4</v>
      </c>
      <c r="D721" s="96" t="s">
        <v>874</v>
      </c>
      <c r="E721" s="97" t="s">
        <v>870</v>
      </c>
      <c r="F721" s="98">
        <v>3433.66</v>
      </c>
    </row>
    <row r="722" spans="1:6" ht="15">
      <c r="A722" s="94" t="s">
        <v>1451</v>
      </c>
      <c r="B722" s="94"/>
      <c r="C722" s="95">
        <v>42</v>
      </c>
      <c r="D722" s="96" t="s">
        <v>875</v>
      </c>
      <c r="E722" s="97" t="s">
        <v>870</v>
      </c>
      <c r="F722" s="98">
        <f>32193*1.15</f>
        <v>37021.95</v>
      </c>
    </row>
    <row r="723" spans="1:6" ht="15">
      <c r="A723" s="94" t="s">
        <v>1452</v>
      </c>
      <c r="B723" s="94"/>
      <c r="C723" s="95">
        <v>82</v>
      </c>
      <c r="D723" s="96" t="s">
        <v>876</v>
      </c>
      <c r="E723" s="97" t="s">
        <v>870</v>
      </c>
      <c r="F723" s="98">
        <f>32459.7*1.15</f>
        <v>37328.655</v>
      </c>
    </row>
    <row r="724" spans="1:6" ht="15">
      <c r="A724" s="94" t="s">
        <v>1453</v>
      </c>
      <c r="B724" s="94"/>
      <c r="C724" s="95">
        <v>1</v>
      </c>
      <c r="D724" s="96" t="s">
        <v>877</v>
      </c>
      <c r="E724" s="97" t="s">
        <v>878</v>
      </c>
      <c r="F724" s="98">
        <v>1932</v>
      </c>
    </row>
    <row r="725" spans="1:6" ht="15">
      <c r="A725" s="94" t="s">
        <v>1454</v>
      </c>
      <c r="B725" s="94"/>
      <c r="C725" s="95">
        <v>5</v>
      </c>
      <c r="D725" s="96" t="s">
        <v>879</v>
      </c>
      <c r="E725" s="97" t="s">
        <v>870</v>
      </c>
      <c r="F725" s="98">
        <f>92400*1.15</f>
        <v>106259.99999999999</v>
      </c>
    </row>
    <row r="726" spans="1:6" ht="15">
      <c r="A726" s="94" t="s">
        <v>1455</v>
      </c>
      <c r="B726" s="94"/>
      <c r="C726" s="95">
        <v>5</v>
      </c>
      <c r="D726" s="96" t="s">
        <v>880</v>
      </c>
      <c r="E726" s="97" t="s">
        <v>870</v>
      </c>
      <c r="F726" s="98">
        <f>63605*1.15</f>
        <v>73145.75</v>
      </c>
    </row>
    <row r="727" spans="1:6" ht="15">
      <c r="A727" s="94" t="s">
        <v>1439</v>
      </c>
      <c r="B727" s="94"/>
      <c r="C727" s="95">
        <v>5</v>
      </c>
      <c r="D727" s="96" t="s">
        <v>881</v>
      </c>
      <c r="E727" s="97" t="s">
        <v>870</v>
      </c>
      <c r="F727" s="98">
        <v>0</v>
      </c>
    </row>
    <row r="728" spans="1:6" ht="15">
      <c r="A728" s="94" t="s">
        <v>281</v>
      </c>
      <c r="B728" s="94"/>
      <c r="C728" s="95">
        <v>5</v>
      </c>
      <c r="D728" s="96" t="s">
        <v>882</v>
      </c>
      <c r="E728" s="97" t="s">
        <v>7</v>
      </c>
      <c r="F728" s="98">
        <v>0</v>
      </c>
    </row>
    <row r="729" spans="1:6" ht="15">
      <c r="A729" s="94" t="s">
        <v>1432</v>
      </c>
      <c r="B729" s="94"/>
      <c r="C729" s="95">
        <v>5</v>
      </c>
      <c r="D729" s="96" t="s">
        <v>514</v>
      </c>
      <c r="E729" s="97" t="s">
        <v>7</v>
      </c>
      <c r="F729" s="98">
        <f>48500*1.15</f>
        <v>55774.99999999999</v>
      </c>
    </row>
    <row r="730" spans="1:6" ht="15">
      <c r="A730" s="94" t="s">
        <v>1433</v>
      </c>
      <c r="B730" s="94"/>
      <c r="C730" s="95">
        <v>1</v>
      </c>
      <c r="D730" s="96" t="s">
        <v>877</v>
      </c>
      <c r="E730" s="97" t="s">
        <v>7</v>
      </c>
      <c r="F730" s="98">
        <f>1680*1.15</f>
        <v>1931.9999999999998</v>
      </c>
    </row>
    <row r="731" spans="1:6" ht="15">
      <c r="A731" s="94" t="s">
        <v>1434</v>
      </c>
      <c r="B731" s="94"/>
      <c r="C731" s="95">
        <v>2</v>
      </c>
      <c r="D731" s="96" t="s">
        <v>883</v>
      </c>
      <c r="E731" s="97" t="s">
        <v>7</v>
      </c>
      <c r="F731" s="98">
        <f>1694*1.15</f>
        <v>1948.1</v>
      </c>
    </row>
    <row r="732" spans="1:6" ht="15">
      <c r="A732" s="94" t="s">
        <v>1435</v>
      </c>
      <c r="B732" s="94"/>
      <c r="C732" s="95">
        <v>9</v>
      </c>
      <c r="D732" s="96" t="s">
        <v>884</v>
      </c>
      <c r="E732" s="97" t="s">
        <v>7</v>
      </c>
      <c r="F732" s="98">
        <v>11902.5</v>
      </c>
    </row>
    <row r="733" spans="1:6" ht="15">
      <c r="A733" s="94" t="s">
        <v>1436</v>
      </c>
      <c r="B733" s="94"/>
      <c r="C733" s="95">
        <v>9</v>
      </c>
      <c r="D733" s="96" t="s">
        <v>885</v>
      </c>
      <c r="E733" s="97" t="s">
        <v>7</v>
      </c>
      <c r="F733" s="98">
        <v>0</v>
      </c>
    </row>
    <row r="734" spans="1:6" ht="15">
      <c r="A734" s="94" t="s">
        <v>1437</v>
      </c>
      <c r="B734" s="94"/>
      <c r="C734" s="95">
        <v>4</v>
      </c>
      <c r="D734" s="96" t="s">
        <v>886</v>
      </c>
      <c r="E734" s="97" t="s">
        <v>7</v>
      </c>
      <c r="F734" s="98">
        <f>73920*1.15</f>
        <v>85008</v>
      </c>
    </row>
    <row r="735" spans="1:6" ht="15">
      <c r="A735" s="94" t="s">
        <v>1438</v>
      </c>
      <c r="B735" s="94"/>
      <c r="C735" s="95">
        <v>4</v>
      </c>
      <c r="D735" s="96" t="s">
        <v>887</v>
      </c>
      <c r="E735" s="97" t="s">
        <v>7</v>
      </c>
      <c r="F735" s="98">
        <f>64884*1.15</f>
        <v>74616.59999999999</v>
      </c>
    </row>
    <row r="736" spans="1:6" ht="15">
      <c r="A736" s="94" t="s">
        <v>1439</v>
      </c>
      <c r="B736" s="94"/>
      <c r="C736" s="95">
        <v>4</v>
      </c>
      <c r="D736" s="96" t="s">
        <v>881</v>
      </c>
      <c r="E736" s="97" t="s">
        <v>7</v>
      </c>
      <c r="F736" s="98">
        <v>0</v>
      </c>
    </row>
    <row r="737" spans="1:6" ht="15">
      <c r="A737" s="94" t="s">
        <v>1440</v>
      </c>
      <c r="B737" s="94"/>
      <c r="C737" s="95">
        <v>4</v>
      </c>
      <c r="D737" s="96" t="s">
        <v>888</v>
      </c>
      <c r="E737" s="97" t="s">
        <v>7</v>
      </c>
      <c r="F737" s="98">
        <v>6440</v>
      </c>
    </row>
    <row r="738" spans="1:6" ht="15">
      <c r="A738" s="94" t="s">
        <v>1441</v>
      </c>
      <c r="B738" s="94"/>
      <c r="C738" s="95">
        <v>4</v>
      </c>
      <c r="D738" s="96" t="s">
        <v>886</v>
      </c>
      <c r="E738" s="97" t="s">
        <v>7</v>
      </c>
      <c r="F738" s="98">
        <f>73920*1.15</f>
        <v>85008</v>
      </c>
    </row>
    <row r="739" spans="1:6" ht="15">
      <c r="A739" s="94" t="s">
        <v>1442</v>
      </c>
      <c r="B739" s="94"/>
      <c r="C739" s="95">
        <v>2</v>
      </c>
      <c r="D739" s="96" t="s">
        <v>889</v>
      </c>
      <c r="E739" s="97" t="s">
        <v>7</v>
      </c>
      <c r="F739" s="98">
        <f>25442*1.15</f>
        <v>29258.3</v>
      </c>
    </row>
    <row r="740" spans="1:6" ht="15">
      <c r="A740" s="94" t="s">
        <v>1443</v>
      </c>
      <c r="B740" s="94"/>
      <c r="C740" s="95">
        <v>2</v>
      </c>
      <c r="D740" s="96" t="s">
        <v>890</v>
      </c>
      <c r="E740" s="97" t="s">
        <v>7</v>
      </c>
      <c r="F740" s="98">
        <f>32442*1.15</f>
        <v>37308.299999999996</v>
      </c>
    </row>
    <row r="741" spans="1:6" ht="15">
      <c r="A741" s="94" t="s">
        <v>1439</v>
      </c>
      <c r="B741" s="94"/>
      <c r="C741" s="95">
        <v>4</v>
      </c>
      <c r="D741" s="96" t="s">
        <v>891</v>
      </c>
      <c r="E741" s="97" t="s">
        <v>7</v>
      </c>
      <c r="F741" s="98">
        <v>0</v>
      </c>
    </row>
    <row r="742" spans="1:6" ht="15">
      <c r="A742" s="94" t="s">
        <v>1444</v>
      </c>
      <c r="B742" s="94"/>
      <c r="C742" s="95">
        <v>8</v>
      </c>
      <c r="D742" s="96" t="s">
        <v>892</v>
      </c>
      <c r="E742" s="97" t="s">
        <v>7</v>
      </c>
      <c r="F742" s="98">
        <f>3488*1.15</f>
        <v>4011.2</v>
      </c>
    </row>
    <row r="743" spans="1:6" ht="15">
      <c r="A743" s="94" t="s">
        <v>1445</v>
      </c>
      <c r="B743" s="94"/>
      <c r="C743" s="95">
        <v>12</v>
      </c>
      <c r="D743" s="96" t="s">
        <v>893</v>
      </c>
      <c r="E743" s="97" t="s">
        <v>7</v>
      </c>
      <c r="F743" s="98">
        <f>5268*1.15</f>
        <v>6058.2</v>
      </c>
    </row>
    <row r="744" spans="1:6" ht="15">
      <c r="A744" s="94" t="s">
        <v>1446</v>
      </c>
      <c r="B744" s="94"/>
      <c r="C744" s="95">
        <v>1</v>
      </c>
      <c r="D744" s="96" t="s">
        <v>894</v>
      </c>
      <c r="E744" s="97" t="s">
        <v>7</v>
      </c>
      <c r="F744" s="98">
        <f>19349*1.15</f>
        <v>22251.35</v>
      </c>
    </row>
    <row r="745" spans="1:6" ht="15">
      <c r="A745" s="94" t="s">
        <v>1447</v>
      </c>
      <c r="B745" s="94"/>
      <c r="C745" s="95">
        <v>1</v>
      </c>
      <c r="D745" s="96" t="s">
        <v>895</v>
      </c>
      <c r="E745" s="97" t="s">
        <v>7</v>
      </c>
      <c r="F745" s="98">
        <f>9284*1.15</f>
        <v>10676.599999999999</v>
      </c>
    </row>
    <row r="746" spans="1:6" ht="15">
      <c r="A746" s="94" t="s">
        <v>1439</v>
      </c>
      <c r="B746" s="94"/>
      <c r="C746" s="95">
        <v>1</v>
      </c>
      <c r="D746" s="96" t="s">
        <v>881</v>
      </c>
      <c r="E746" s="97" t="s">
        <v>7</v>
      </c>
      <c r="F746" s="98">
        <f>6900*1.15</f>
        <v>7934.999999999999</v>
      </c>
    </row>
    <row r="747" spans="1:6" ht="15">
      <c r="A747" s="94" t="s">
        <v>1448</v>
      </c>
      <c r="B747" s="94"/>
      <c r="C747" s="95">
        <v>1</v>
      </c>
      <c r="D747" s="96" t="s">
        <v>896</v>
      </c>
      <c r="E747" s="97" t="s">
        <v>7</v>
      </c>
      <c r="F747" s="98">
        <v>10676.6</v>
      </c>
    </row>
    <row r="748" spans="1:6" ht="15">
      <c r="A748" s="94" t="s">
        <v>1449</v>
      </c>
      <c r="B748" s="94"/>
      <c r="C748" s="95">
        <v>24</v>
      </c>
      <c r="D748" s="96" t="s">
        <v>897</v>
      </c>
      <c r="E748" s="97" t="s">
        <v>7</v>
      </c>
      <c r="F748" s="98">
        <v>23846.4</v>
      </c>
    </row>
    <row r="749" spans="1:6" ht="15">
      <c r="A749" s="94" t="s">
        <v>281</v>
      </c>
      <c r="B749" s="94"/>
      <c r="C749" s="95">
        <v>1</v>
      </c>
      <c r="D749" s="96" t="s">
        <v>898</v>
      </c>
      <c r="E749" s="97" t="s">
        <v>7</v>
      </c>
      <c r="F749" s="98">
        <v>10676.6</v>
      </c>
    </row>
    <row r="750" spans="1:6" ht="15">
      <c r="A750" s="94" t="s">
        <v>281</v>
      </c>
      <c r="B750" s="94"/>
      <c r="C750" s="95">
        <v>8</v>
      </c>
      <c r="D750" s="96" t="s">
        <v>899</v>
      </c>
      <c r="E750" s="97" t="s">
        <v>7</v>
      </c>
      <c r="F750" s="98">
        <v>48580.8</v>
      </c>
    </row>
    <row r="751" spans="1:6" ht="15">
      <c r="A751" s="94" t="s">
        <v>281</v>
      </c>
      <c r="B751" s="94"/>
      <c r="C751" s="95">
        <v>3</v>
      </c>
      <c r="D751" s="96" t="s">
        <v>900</v>
      </c>
      <c r="E751" s="97" t="s">
        <v>7</v>
      </c>
      <c r="F751" s="98">
        <v>17713.2</v>
      </c>
    </row>
    <row r="752" spans="1:6" ht="15">
      <c r="A752" s="94" t="s">
        <v>281</v>
      </c>
      <c r="B752" s="94"/>
      <c r="C752" s="95">
        <v>3</v>
      </c>
      <c r="D752" s="96" t="s">
        <v>901</v>
      </c>
      <c r="E752" s="97" t="s">
        <v>7</v>
      </c>
      <c r="F752" s="98">
        <f>1519.6*3</f>
        <v>4558.799999999999</v>
      </c>
    </row>
    <row r="753" spans="1:6" ht="15">
      <c r="A753" s="94" t="s">
        <v>281</v>
      </c>
      <c r="B753" s="94"/>
      <c r="C753" s="95">
        <v>1</v>
      </c>
      <c r="D753" s="96" t="s">
        <v>902</v>
      </c>
      <c r="E753" s="97" t="s">
        <v>7</v>
      </c>
      <c r="F753" s="98">
        <v>4690.01</v>
      </c>
    </row>
    <row r="754" spans="1:6" ht="15">
      <c r="A754" s="94" t="s">
        <v>281</v>
      </c>
      <c r="B754" s="94"/>
      <c r="C754" s="95">
        <v>1</v>
      </c>
      <c r="D754" s="96" t="s">
        <v>902</v>
      </c>
      <c r="E754" s="97" t="s">
        <v>7</v>
      </c>
      <c r="F754" s="98">
        <v>2890</v>
      </c>
    </row>
    <row r="755" spans="1:6" ht="15">
      <c r="A755" s="94" t="s">
        <v>281</v>
      </c>
      <c r="B755" s="94"/>
      <c r="C755" s="95">
        <v>1</v>
      </c>
      <c r="D755" s="96" t="s">
        <v>903</v>
      </c>
      <c r="E755" s="97" t="s">
        <v>7</v>
      </c>
      <c r="F755" s="98">
        <v>8885.6</v>
      </c>
    </row>
    <row r="756" spans="1:6" ht="15">
      <c r="A756" s="94" t="s">
        <v>281</v>
      </c>
      <c r="B756" s="94"/>
      <c r="C756" s="95">
        <v>1</v>
      </c>
      <c r="D756" s="96" t="s">
        <v>904</v>
      </c>
      <c r="E756" s="97" t="s">
        <v>7</v>
      </c>
      <c r="F756" s="98">
        <v>5127.2</v>
      </c>
    </row>
    <row r="757" spans="1:6" ht="15">
      <c r="A757" s="94" t="s">
        <v>281</v>
      </c>
      <c r="B757" s="94"/>
      <c r="C757" s="95">
        <v>1</v>
      </c>
      <c r="D757" s="96" t="s">
        <v>905</v>
      </c>
      <c r="E757" s="97" t="s">
        <v>7</v>
      </c>
      <c r="F757" s="98">
        <v>2990</v>
      </c>
    </row>
    <row r="758" spans="1:6" ht="15">
      <c r="A758" s="94" t="s">
        <v>281</v>
      </c>
      <c r="B758" s="94"/>
      <c r="C758" s="95">
        <v>1</v>
      </c>
      <c r="D758" s="96" t="s">
        <v>906</v>
      </c>
      <c r="E758" s="97" t="s">
        <v>7</v>
      </c>
      <c r="F758" s="98">
        <v>5614</v>
      </c>
    </row>
    <row r="759" spans="1:6" ht="15">
      <c r="A759" s="94" t="s">
        <v>281</v>
      </c>
      <c r="B759" s="94"/>
      <c r="C759" s="95">
        <v>1</v>
      </c>
      <c r="D759" s="96" t="s">
        <v>907</v>
      </c>
      <c r="E759" s="97" t="s">
        <v>7</v>
      </c>
      <c r="F759" s="98">
        <v>12644</v>
      </c>
    </row>
    <row r="760" spans="1:6" ht="15">
      <c r="A760" s="94" t="s">
        <v>281</v>
      </c>
      <c r="B760" s="94"/>
      <c r="C760" s="95">
        <v>3</v>
      </c>
      <c r="D760" s="96" t="s">
        <v>908</v>
      </c>
      <c r="E760" s="97" t="s">
        <v>7</v>
      </c>
      <c r="F760" s="98">
        <v>12223.5</v>
      </c>
    </row>
    <row r="761" spans="1:6" ht="15">
      <c r="A761" s="94" t="s">
        <v>281</v>
      </c>
      <c r="B761" s="94"/>
      <c r="C761" s="95">
        <v>3</v>
      </c>
      <c r="D761" s="96" t="s">
        <v>909</v>
      </c>
      <c r="E761" s="97" t="s">
        <v>7</v>
      </c>
      <c r="F761" s="98">
        <f>2018.4*3</f>
        <v>6055.200000000001</v>
      </c>
    </row>
    <row r="762" spans="1:6" ht="15">
      <c r="A762" s="94" t="s">
        <v>281</v>
      </c>
      <c r="B762" s="94"/>
      <c r="C762" s="95">
        <v>3</v>
      </c>
      <c r="D762" s="96" t="s">
        <v>824</v>
      </c>
      <c r="E762" s="97" t="s">
        <v>7</v>
      </c>
      <c r="F762" s="98">
        <f>4365*1.16</f>
        <v>5063.4</v>
      </c>
    </row>
    <row r="763" spans="1:6" ht="15">
      <c r="A763" s="94" t="s">
        <v>281</v>
      </c>
      <c r="B763" s="94"/>
      <c r="C763" s="95">
        <v>1</v>
      </c>
      <c r="D763" s="96" t="s">
        <v>910</v>
      </c>
      <c r="E763" s="97" t="s">
        <v>7</v>
      </c>
      <c r="F763" s="98">
        <v>2742.18</v>
      </c>
    </row>
    <row r="764" spans="1:6" ht="15">
      <c r="A764" s="94" t="s">
        <v>281</v>
      </c>
      <c r="B764" s="94"/>
      <c r="C764" s="95">
        <v>1</v>
      </c>
      <c r="D764" s="96" t="s">
        <v>911</v>
      </c>
      <c r="E764" s="97" t="s">
        <v>7</v>
      </c>
      <c r="F764" s="98">
        <v>7399</v>
      </c>
    </row>
    <row r="765" spans="1:6" ht="15">
      <c r="A765" s="114" t="s">
        <v>1120</v>
      </c>
      <c r="B765" s="115"/>
      <c r="C765" s="78">
        <v>1</v>
      </c>
      <c r="D765" s="79" t="s">
        <v>912</v>
      </c>
      <c r="E765" s="78" t="s">
        <v>7</v>
      </c>
      <c r="F765" s="80">
        <v>7877.5</v>
      </c>
    </row>
    <row r="766" spans="1:6" ht="15">
      <c r="A766" s="114" t="s">
        <v>1121</v>
      </c>
      <c r="B766" s="115"/>
      <c r="C766" s="78">
        <v>1</v>
      </c>
      <c r="D766" s="79" t="s">
        <v>912</v>
      </c>
      <c r="E766" s="78" t="s">
        <v>7</v>
      </c>
      <c r="F766" s="80">
        <v>7877.5</v>
      </c>
    </row>
    <row r="767" spans="1:6" ht="15">
      <c r="A767" s="114" t="s">
        <v>1122</v>
      </c>
      <c r="B767" s="115"/>
      <c r="C767" s="78">
        <v>1</v>
      </c>
      <c r="D767" s="79" t="s">
        <v>912</v>
      </c>
      <c r="E767" s="78" t="s">
        <v>7</v>
      </c>
      <c r="F767" s="80">
        <v>7877.5</v>
      </c>
    </row>
    <row r="768" spans="1:6" ht="15">
      <c r="A768" s="114" t="s">
        <v>1123</v>
      </c>
      <c r="B768" s="115"/>
      <c r="C768" s="78">
        <v>1</v>
      </c>
      <c r="D768" s="79" t="s">
        <v>912</v>
      </c>
      <c r="E768" s="78" t="s">
        <v>7</v>
      </c>
      <c r="F768" s="80">
        <v>7877.5</v>
      </c>
    </row>
    <row r="769" spans="1:6" ht="15">
      <c r="A769" s="114" t="s">
        <v>1124</v>
      </c>
      <c r="B769" s="115"/>
      <c r="C769" s="78">
        <v>1</v>
      </c>
      <c r="D769" s="79" t="s">
        <v>912</v>
      </c>
      <c r="E769" s="78" t="s">
        <v>7</v>
      </c>
      <c r="F769" s="80">
        <v>7877.5</v>
      </c>
    </row>
    <row r="770" spans="1:6" ht="15">
      <c r="A770" s="114" t="s">
        <v>1125</v>
      </c>
      <c r="B770" s="115"/>
      <c r="C770" s="78">
        <v>1</v>
      </c>
      <c r="D770" s="79" t="s">
        <v>912</v>
      </c>
      <c r="E770" s="78" t="s">
        <v>7</v>
      </c>
      <c r="F770" s="80">
        <v>7877.5</v>
      </c>
    </row>
    <row r="771" spans="1:6" ht="15">
      <c r="A771" s="114" t="s">
        <v>1126</v>
      </c>
      <c r="B771" s="115"/>
      <c r="C771" s="78">
        <v>1</v>
      </c>
      <c r="D771" s="79" t="s">
        <v>912</v>
      </c>
      <c r="E771" s="78" t="s">
        <v>7</v>
      </c>
      <c r="F771" s="80">
        <v>7877.5</v>
      </c>
    </row>
    <row r="772" spans="1:6" ht="15">
      <c r="A772" s="114" t="s">
        <v>1127</v>
      </c>
      <c r="B772" s="115"/>
      <c r="C772" s="78">
        <v>1</v>
      </c>
      <c r="D772" s="79" t="s">
        <v>912</v>
      </c>
      <c r="E772" s="78" t="s">
        <v>7</v>
      </c>
      <c r="F772" s="80">
        <v>7877.5</v>
      </c>
    </row>
    <row r="773" spans="1:6" ht="15">
      <c r="A773" s="114" t="s">
        <v>1128</v>
      </c>
      <c r="B773" s="115"/>
      <c r="C773" s="78">
        <v>1</v>
      </c>
      <c r="D773" s="79" t="s">
        <v>912</v>
      </c>
      <c r="E773" s="78" t="s">
        <v>7</v>
      </c>
      <c r="F773" s="80">
        <v>7877.5</v>
      </c>
    </row>
    <row r="774" spans="1:6" ht="15">
      <c r="A774" s="114" t="s">
        <v>1129</v>
      </c>
      <c r="B774" s="115"/>
      <c r="C774" s="78">
        <v>1</v>
      </c>
      <c r="D774" s="79" t="s">
        <v>912</v>
      </c>
      <c r="E774" s="78" t="s">
        <v>7</v>
      </c>
      <c r="F774" s="80">
        <v>7877.5</v>
      </c>
    </row>
    <row r="775" spans="1:6" ht="15">
      <c r="A775" s="114" t="s">
        <v>1130</v>
      </c>
      <c r="B775" s="115"/>
      <c r="C775" s="78">
        <v>1</v>
      </c>
      <c r="D775" s="79" t="s">
        <v>912</v>
      </c>
      <c r="E775" s="78" t="s">
        <v>7</v>
      </c>
      <c r="F775" s="80">
        <v>7877.5</v>
      </c>
    </row>
    <row r="776" spans="1:6" ht="15">
      <c r="A776" s="114" t="s">
        <v>1131</v>
      </c>
      <c r="B776" s="115"/>
      <c r="C776" s="78">
        <v>1</v>
      </c>
      <c r="D776" s="79" t="s">
        <v>912</v>
      </c>
      <c r="E776" s="78" t="s">
        <v>7</v>
      </c>
      <c r="F776" s="80">
        <v>7877.5</v>
      </c>
    </row>
    <row r="777" spans="1:6" ht="15">
      <c r="A777" s="114" t="s">
        <v>1132</v>
      </c>
      <c r="B777" s="115"/>
      <c r="C777" s="78">
        <v>1</v>
      </c>
      <c r="D777" s="79" t="s">
        <v>912</v>
      </c>
      <c r="E777" s="78" t="s">
        <v>7</v>
      </c>
      <c r="F777" s="80">
        <v>7877.5</v>
      </c>
    </row>
    <row r="778" spans="1:6" ht="15">
      <c r="A778" s="114" t="s">
        <v>1133</v>
      </c>
      <c r="B778" s="115"/>
      <c r="C778" s="78">
        <v>1</v>
      </c>
      <c r="D778" s="79" t="s">
        <v>912</v>
      </c>
      <c r="E778" s="78" t="s">
        <v>7</v>
      </c>
      <c r="F778" s="80">
        <v>7877.5</v>
      </c>
    </row>
    <row r="779" spans="1:6" ht="15">
      <c r="A779" s="114" t="s">
        <v>1134</v>
      </c>
      <c r="B779" s="115"/>
      <c r="C779" s="78">
        <v>1</v>
      </c>
      <c r="D779" s="79" t="s">
        <v>912</v>
      </c>
      <c r="E779" s="78" t="s">
        <v>7</v>
      </c>
      <c r="F779" s="80">
        <v>7877.5</v>
      </c>
    </row>
    <row r="780" spans="1:6" ht="15">
      <c r="A780" s="114" t="s">
        <v>1135</v>
      </c>
      <c r="B780" s="115"/>
      <c r="C780" s="78">
        <v>1</v>
      </c>
      <c r="D780" s="79" t="s">
        <v>912</v>
      </c>
      <c r="E780" s="78" t="s">
        <v>7</v>
      </c>
      <c r="F780" s="80">
        <v>7877.5</v>
      </c>
    </row>
    <row r="781" spans="1:6" ht="15">
      <c r="A781" s="114" t="s">
        <v>1136</v>
      </c>
      <c r="B781" s="115"/>
      <c r="C781" s="78">
        <v>1</v>
      </c>
      <c r="D781" s="79" t="s">
        <v>912</v>
      </c>
      <c r="E781" s="78" t="s">
        <v>7</v>
      </c>
      <c r="F781" s="80">
        <v>7877.5</v>
      </c>
    </row>
    <row r="782" spans="1:6" ht="15">
      <c r="A782" s="114" t="s">
        <v>1137</v>
      </c>
      <c r="B782" s="115"/>
      <c r="C782" s="78">
        <v>1</v>
      </c>
      <c r="D782" s="79" t="s">
        <v>912</v>
      </c>
      <c r="E782" s="78" t="s">
        <v>7</v>
      </c>
      <c r="F782" s="80">
        <v>7877.5</v>
      </c>
    </row>
    <row r="783" spans="1:6" ht="15">
      <c r="A783" s="114" t="s">
        <v>1138</v>
      </c>
      <c r="B783" s="115"/>
      <c r="C783" s="78">
        <v>1</v>
      </c>
      <c r="D783" s="79" t="s">
        <v>912</v>
      </c>
      <c r="E783" s="78" t="s">
        <v>7</v>
      </c>
      <c r="F783" s="80">
        <v>7877.5</v>
      </c>
    </row>
    <row r="784" spans="1:6" ht="15">
      <c r="A784" s="114" t="s">
        <v>1139</v>
      </c>
      <c r="B784" s="115"/>
      <c r="C784" s="78">
        <v>1</v>
      </c>
      <c r="D784" s="79" t="s">
        <v>912</v>
      </c>
      <c r="E784" s="78" t="s">
        <v>7</v>
      </c>
      <c r="F784" s="80">
        <v>7877.5</v>
      </c>
    </row>
    <row r="785" spans="1:6" ht="15">
      <c r="A785" s="114" t="s">
        <v>1140</v>
      </c>
      <c r="B785" s="115"/>
      <c r="C785" s="78">
        <v>1</v>
      </c>
      <c r="D785" s="79" t="s">
        <v>912</v>
      </c>
      <c r="E785" s="78" t="s">
        <v>7</v>
      </c>
      <c r="F785" s="80">
        <v>7877.5</v>
      </c>
    </row>
    <row r="786" spans="1:6" ht="15">
      <c r="A786" s="114" t="s">
        <v>1141</v>
      </c>
      <c r="B786" s="115"/>
      <c r="C786" s="78">
        <v>1</v>
      </c>
      <c r="D786" s="79" t="s">
        <v>912</v>
      </c>
      <c r="E786" s="78" t="s">
        <v>7</v>
      </c>
      <c r="F786" s="80">
        <v>7877.5</v>
      </c>
    </row>
    <row r="787" spans="1:6" ht="15">
      <c r="A787" s="114" t="s">
        <v>1142</v>
      </c>
      <c r="B787" s="115"/>
      <c r="C787" s="78">
        <v>1</v>
      </c>
      <c r="D787" s="79" t="s">
        <v>912</v>
      </c>
      <c r="E787" s="78" t="s">
        <v>7</v>
      </c>
      <c r="F787" s="80">
        <v>7877.5</v>
      </c>
    </row>
    <row r="788" spans="1:6" ht="15">
      <c r="A788" s="114" t="s">
        <v>1143</v>
      </c>
      <c r="B788" s="115"/>
      <c r="C788" s="78">
        <v>1</v>
      </c>
      <c r="D788" s="79" t="s">
        <v>912</v>
      </c>
      <c r="E788" s="78" t="s">
        <v>7</v>
      </c>
      <c r="F788" s="80">
        <v>7877.5</v>
      </c>
    </row>
    <row r="789" spans="1:6" ht="15">
      <c r="A789" s="114" t="s">
        <v>1144</v>
      </c>
      <c r="B789" s="115"/>
      <c r="C789" s="78">
        <v>1</v>
      </c>
      <c r="D789" s="79" t="s">
        <v>912</v>
      </c>
      <c r="E789" s="78" t="s">
        <v>7</v>
      </c>
      <c r="F789" s="80">
        <v>7877.5</v>
      </c>
    </row>
    <row r="790" spans="1:6" ht="15">
      <c r="A790" s="114" t="s">
        <v>1145</v>
      </c>
      <c r="B790" s="115"/>
      <c r="C790" s="78">
        <v>1</v>
      </c>
      <c r="D790" s="79" t="s">
        <v>912</v>
      </c>
      <c r="E790" s="78" t="s">
        <v>7</v>
      </c>
      <c r="F790" s="80">
        <v>7877.5</v>
      </c>
    </row>
    <row r="791" spans="1:6" ht="15">
      <c r="A791" s="114" t="s">
        <v>1146</v>
      </c>
      <c r="B791" s="115"/>
      <c r="C791" s="78">
        <v>1</v>
      </c>
      <c r="D791" s="79" t="s">
        <v>912</v>
      </c>
      <c r="E791" s="78" t="s">
        <v>7</v>
      </c>
      <c r="F791" s="80">
        <v>7877.5</v>
      </c>
    </row>
    <row r="792" spans="1:6" ht="15">
      <c r="A792" s="114" t="s">
        <v>1147</v>
      </c>
      <c r="B792" s="115"/>
      <c r="C792" s="78">
        <v>1</v>
      </c>
      <c r="D792" s="79" t="s">
        <v>912</v>
      </c>
      <c r="E792" s="78" t="s">
        <v>7</v>
      </c>
      <c r="F792" s="80">
        <v>7877.5</v>
      </c>
    </row>
    <row r="793" spans="1:6" ht="15">
      <c r="A793" s="114" t="s">
        <v>1148</v>
      </c>
      <c r="B793" s="115"/>
      <c r="C793" s="78">
        <v>1</v>
      </c>
      <c r="D793" s="79" t="s">
        <v>912</v>
      </c>
      <c r="E793" s="78" t="s">
        <v>7</v>
      </c>
      <c r="F793" s="80">
        <v>7877.5</v>
      </c>
    </row>
    <row r="794" spans="1:6" ht="15">
      <c r="A794" s="114" t="s">
        <v>1149</v>
      </c>
      <c r="B794" s="115"/>
      <c r="C794" s="78">
        <v>1</v>
      </c>
      <c r="D794" s="79" t="s">
        <v>912</v>
      </c>
      <c r="E794" s="78" t="s">
        <v>7</v>
      </c>
      <c r="F794" s="80">
        <v>7877.5</v>
      </c>
    </row>
    <row r="795" spans="1:6" ht="15">
      <c r="A795" s="114" t="s">
        <v>1150</v>
      </c>
      <c r="B795" s="115"/>
      <c r="C795" s="78">
        <v>1</v>
      </c>
      <c r="D795" s="79" t="s">
        <v>912</v>
      </c>
      <c r="E795" s="78" t="s">
        <v>7</v>
      </c>
      <c r="F795" s="80">
        <v>7877.5</v>
      </c>
    </row>
    <row r="796" spans="1:6" ht="15">
      <c r="A796" s="114" t="s">
        <v>1151</v>
      </c>
      <c r="B796" s="115"/>
      <c r="C796" s="78">
        <v>1</v>
      </c>
      <c r="D796" s="79" t="s">
        <v>912</v>
      </c>
      <c r="E796" s="78" t="s">
        <v>7</v>
      </c>
      <c r="F796" s="80">
        <v>7877.5</v>
      </c>
    </row>
    <row r="797" spans="1:6" ht="15">
      <c r="A797" s="114" t="s">
        <v>1152</v>
      </c>
      <c r="B797" s="115"/>
      <c r="C797" s="78">
        <v>1</v>
      </c>
      <c r="D797" s="79" t="s">
        <v>912</v>
      </c>
      <c r="E797" s="78" t="s">
        <v>7</v>
      </c>
      <c r="F797" s="80">
        <v>7877.5</v>
      </c>
    </row>
    <row r="798" spans="1:6" ht="15">
      <c r="A798" s="114" t="s">
        <v>1153</v>
      </c>
      <c r="B798" s="115"/>
      <c r="C798" s="78">
        <v>1</v>
      </c>
      <c r="D798" s="79" t="s">
        <v>912</v>
      </c>
      <c r="E798" s="78" t="s">
        <v>7</v>
      </c>
      <c r="F798" s="80">
        <v>7877.5</v>
      </c>
    </row>
    <row r="799" spans="1:6" ht="15">
      <c r="A799" s="114" t="s">
        <v>1154</v>
      </c>
      <c r="B799" s="115"/>
      <c r="C799" s="78">
        <v>1</v>
      </c>
      <c r="D799" s="79" t="s">
        <v>912</v>
      </c>
      <c r="E799" s="78" t="s">
        <v>7</v>
      </c>
      <c r="F799" s="80">
        <v>7877.5</v>
      </c>
    </row>
    <row r="800" spans="1:6" ht="15">
      <c r="A800" s="114" t="s">
        <v>1155</v>
      </c>
      <c r="B800" s="115"/>
      <c r="C800" s="78">
        <v>1</v>
      </c>
      <c r="D800" s="79" t="s">
        <v>912</v>
      </c>
      <c r="E800" s="78" t="s">
        <v>7</v>
      </c>
      <c r="F800" s="80">
        <v>7877.5</v>
      </c>
    </row>
    <row r="801" spans="1:6" ht="15">
      <c r="A801" s="114" t="s">
        <v>1156</v>
      </c>
      <c r="B801" s="115"/>
      <c r="C801" s="78">
        <v>1</v>
      </c>
      <c r="D801" s="79" t="s">
        <v>912</v>
      </c>
      <c r="E801" s="78" t="s">
        <v>7</v>
      </c>
      <c r="F801" s="80">
        <v>7877.5</v>
      </c>
    </row>
    <row r="802" spans="1:6" ht="15">
      <c r="A802" s="114" t="s">
        <v>1157</v>
      </c>
      <c r="B802" s="115"/>
      <c r="C802" s="78">
        <v>1</v>
      </c>
      <c r="D802" s="79" t="s">
        <v>912</v>
      </c>
      <c r="E802" s="78" t="s">
        <v>7</v>
      </c>
      <c r="F802" s="80">
        <v>7877.5</v>
      </c>
    </row>
    <row r="803" spans="1:6" ht="15">
      <c r="A803" s="114" t="s">
        <v>1158</v>
      </c>
      <c r="B803" s="115"/>
      <c r="C803" s="78">
        <v>1</v>
      </c>
      <c r="D803" s="79" t="s">
        <v>912</v>
      </c>
      <c r="E803" s="78" t="s">
        <v>7</v>
      </c>
      <c r="F803" s="80">
        <v>7877.5</v>
      </c>
    </row>
    <row r="804" spans="1:6" ht="15">
      <c r="A804" s="114" t="s">
        <v>1159</v>
      </c>
      <c r="B804" s="115"/>
      <c r="C804" s="78">
        <v>1</v>
      </c>
      <c r="D804" s="79" t="s">
        <v>912</v>
      </c>
      <c r="E804" s="78" t="s">
        <v>7</v>
      </c>
      <c r="F804" s="80">
        <v>7877.5</v>
      </c>
    </row>
    <row r="805" spans="1:6" ht="15">
      <c r="A805" s="114" t="s">
        <v>1160</v>
      </c>
      <c r="B805" s="115"/>
      <c r="C805" s="78">
        <v>1</v>
      </c>
      <c r="D805" s="79" t="s">
        <v>912</v>
      </c>
      <c r="E805" s="78" t="s">
        <v>7</v>
      </c>
      <c r="F805" s="80">
        <v>7877.5</v>
      </c>
    </row>
    <row r="806" spans="1:6" ht="15">
      <c r="A806" s="114" t="s">
        <v>1161</v>
      </c>
      <c r="B806" s="115"/>
      <c r="C806" s="78">
        <v>1</v>
      </c>
      <c r="D806" s="79" t="s">
        <v>912</v>
      </c>
      <c r="E806" s="78" t="s">
        <v>7</v>
      </c>
      <c r="F806" s="80">
        <v>7877.5</v>
      </c>
    </row>
    <row r="807" spans="1:6" ht="15">
      <c r="A807" s="114" t="s">
        <v>1162</v>
      </c>
      <c r="B807" s="115"/>
      <c r="C807" s="78">
        <v>1</v>
      </c>
      <c r="D807" s="79" t="s">
        <v>913</v>
      </c>
      <c r="E807" s="78" t="s">
        <v>7</v>
      </c>
      <c r="F807" s="80"/>
    </row>
    <row r="808" spans="1:6" ht="15">
      <c r="A808" s="114" t="s">
        <v>1163</v>
      </c>
      <c r="B808" s="115"/>
      <c r="C808" s="78">
        <v>1</v>
      </c>
      <c r="D808" s="79" t="s">
        <v>913</v>
      </c>
      <c r="E808" s="78" t="s">
        <v>7</v>
      </c>
      <c r="F808" s="80"/>
    </row>
    <row r="809" spans="1:6" ht="15">
      <c r="A809" s="114" t="s">
        <v>1164</v>
      </c>
      <c r="B809" s="115"/>
      <c r="C809" s="78">
        <v>1</v>
      </c>
      <c r="D809" s="79" t="s">
        <v>913</v>
      </c>
      <c r="E809" s="78" t="s">
        <v>7</v>
      </c>
      <c r="F809" s="80"/>
    </row>
    <row r="810" spans="1:6" ht="15">
      <c r="A810" s="114" t="s">
        <v>1165</v>
      </c>
      <c r="B810" s="115"/>
      <c r="C810" s="78">
        <v>1</v>
      </c>
      <c r="D810" s="79" t="s">
        <v>913</v>
      </c>
      <c r="E810" s="78" t="s">
        <v>7</v>
      </c>
      <c r="F810" s="80"/>
    </row>
    <row r="811" spans="1:6" ht="15">
      <c r="A811" s="114" t="s">
        <v>1166</v>
      </c>
      <c r="B811" s="115"/>
      <c r="C811" s="78">
        <v>1</v>
      </c>
      <c r="D811" s="79" t="s">
        <v>913</v>
      </c>
      <c r="E811" s="78" t="s">
        <v>7</v>
      </c>
      <c r="F811" s="80"/>
    </row>
    <row r="812" spans="1:6" ht="15">
      <c r="A812" s="114" t="s">
        <v>1167</v>
      </c>
      <c r="B812" s="115"/>
      <c r="C812" s="78">
        <v>1</v>
      </c>
      <c r="D812" s="79" t="s">
        <v>913</v>
      </c>
      <c r="E812" s="78" t="s">
        <v>7</v>
      </c>
      <c r="F812" s="80"/>
    </row>
    <row r="813" spans="1:6" ht="15">
      <c r="A813" s="114" t="s">
        <v>1168</v>
      </c>
      <c r="B813" s="115"/>
      <c r="C813" s="78">
        <v>1</v>
      </c>
      <c r="D813" s="79" t="s">
        <v>913</v>
      </c>
      <c r="E813" s="78" t="s">
        <v>7</v>
      </c>
      <c r="F813" s="80"/>
    </row>
    <row r="814" spans="1:6" ht="15">
      <c r="A814" s="114" t="s">
        <v>1169</v>
      </c>
      <c r="B814" s="115"/>
      <c r="C814" s="78">
        <v>1</v>
      </c>
      <c r="D814" s="79" t="s">
        <v>913</v>
      </c>
      <c r="E814" s="78" t="s">
        <v>7</v>
      </c>
      <c r="F814" s="80"/>
    </row>
    <row r="815" spans="1:6" ht="15">
      <c r="A815" s="114" t="s">
        <v>1170</v>
      </c>
      <c r="B815" s="115"/>
      <c r="C815" s="78">
        <v>1</v>
      </c>
      <c r="D815" s="79" t="s">
        <v>913</v>
      </c>
      <c r="E815" s="78" t="s">
        <v>7</v>
      </c>
      <c r="F815" s="80"/>
    </row>
    <row r="816" spans="1:6" ht="15">
      <c r="A816" s="114" t="s">
        <v>1171</v>
      </c>
      <c r="B816" s="115"/>
      <c r="C816" s="78">
        <v>1</v>
      </c>
      <c r="D816" s="79" t="s">
        <v>913</v>
      </c>
      <c r="E816" s="78" t="s">
        <v>7</v>
      </c>
      <c r="F816" s="80"/>
    </row>
    <row r="817" spans="1:6" ht="15">
      <c r="A817" s="114" t="s">
        <v>1172</v>
      </c>
      <c r="B817" s="115"/>
      <c r="C817" s="78">
        <v>1</v>
      </c>
      <c r="D817" s="79" t="s">
        <v>914</v>
      </c>
      <c r="E817" s="78" t="s">
        <v>7</v>
      </c>
      <c r="F817" s="80"/>
    </row>
    <row r="818" spans="1:6" ht="15">
      <c r="A818" s="114" t="s">
        <v>1173</v>
      </c>
      <c r="B818" s="115"/>
      <c r="C818" s="78">
        <v>1</v>
      </c>
      <c r="D818" s="79" t="s">
        <v>914</v>
      </c>
      <c r="E818" s="78" t="s">
        <v>7</v>
      </c>
      <c r="F818" s="80"/>
    </row>
    <row r="819" spans="1:6" ht="15">
      <c r="A819" s="114" t="s">
        <v>1174</v>
      </c>
      <c r="B819" s="115"/>
      <c r="C819" s="78">
        <v>1</v>
      </c>
      <c r="D819" s="79" t="s">
        <v>914</v>
      </c>
      <c r="E819" s="78" t="s">
        <v>7</v>
      </c>
      <c r="F819" s="80"/>
    </row>
    <row r="820" spans="1:6" ht="15">
      <c r="A820" s="114" t="s">
        <v>1175</v>
      </c>
      <c r="B820" s="115"/>
      <c r="C820" s="78">
        <v>1</v>
      </c>
      <c r="D820" s="79" t="s">
        <v>914</v>
      </c>
      <c r="E820" s="78" t="s">
        <v>7</v>
      </c>
      <c r="F820" s="80"/>
    </row>
    <row r="821" spans="1:6" ht="15">
      <c r="A821" s="114" t="s">
        <v>1176</v>
      </c>
      <c r="B821" s="115"/>
      <c r="C821" s="78">
        <v>1</v>
      </c>
      <c r="D821" s="79" t="s">
        <v>914</v>
      </c>
      <c r="E821" s="78" t="s">
        <v>7</v>
      </c>
      <c r="F821" s="80"/>
    </row>
    <row r="822" spans="1:6" ht="15">
      <c r="A822" s="114" t="s">
        <v>1177</v>
      </c>
      <c r="B822" s="115"/>
      <c r="C822" s="78">
        <v>1</v>
      </c>
      <c r="D822" s="79" t="s">
        <v>914</v>
      </c>
      <c r="E822" s="78" t="s">
        <v>7</v>
      </c>
      <c r="F822" s="80"/>
    </row>
    <row r="823" spans="1:6" ht="15">
      <c r="A823" s="114" t="s">
        <v>1178</v>
      </c>
      <c r="B823" s="115"/>
      <c r="C823" s="78">
        <v>1</v>
      </c>
      <c r="D823" s="79" t="s">
        <v>915</v>
      </c>
      <c r="E823" s="78" t="s">
        <v>7</v>
      </c>
      <c r="F823" s="80"/>
    </row>
    <row r="824" spans="1:6" ht="15">
      <c r="A824" s="114" t="s">
        <v>1179</v>
      </c>
      <c r="B824" s="115"/>
      <c r="C824" s="78">
        <v>1</v>
      </c>
      <c r="D824" s="79" t="s">
        <v>915</v>
      </c>
      <c r="E824" s="78" t="s">
        <v>7</v>
      </c>
      <c r="F824" s="80"/>
    </row>
    <row r="825" spans="1:6" ht="15">
      <c r="A825" s="114" t="s">
        <v>1180</v>
      </c>
      <c r="B825" s="115"/>
      <c r="C825" s="78">
        <v>1</v>
      </c>
      <c r="D825" s="79" t="s">
        <v>915</v>
      </c>
      <c r="E825" s="78" t="s">
        <v>7</v>
      </c>
      <c r="F825" s="80"/>
    </row>
    <row r="826" spans="1:6" ht="15">
      <c r="A826" s="114" t="s">
        <v>1181</v>
      </c>
      <c r="B826" s="115"/>
      <c r="C826" s="78">
        <v>1</v>
      </c>
      <c r="D826" s="79" t="s">
        <v>915</v>
      </c>
      <c r="E826" s="78" t="s">
        <v>7</v>
      </c>
      <c r="F826" s="80"/>
    </row>
    <row r="827" spans="1:6" ht="15">
      <c r="A827" s="114" t="s">
        <v>1182</v>
      </c>
      <c r="B827" s="115"/>
      <c r="C827" s="78">
        <v>1</v>
      </c>
      <c r="D827" s="79" t="s">
        <v>915</v>
      </c>
      <c r="E827" s="78" t="s">
        <v>7</v>
      </c>
      <c r="F827" s="80"/>
    </row>
    <row r="828" spans="1:6" ht="15">
      <c r="A828" s="114" t="s">
        <v>1183</v>
      </c>
      <c r="B828" s="115"/>
      <c r="C828" s="78">
        <v>1</v>
      </c>
      <c r="D828" s="79" t="s">
        <v>915</v>
      </c>
      <c r="E828" s="78" t="s">
        <v>7</v>
      </c>
      <c r="F828" s="80"/>
    </row>
    <row r="829" spans="1:6" ht="15">
      <c r="A829" s="114" t="s">
        <v>1184</v>
      </c>
      <c r="B829" s="115"/>
      <c r="C829" s="78">
        <v>1</v>
      </c>
      <c r="D829" s="79" t="s">
        <v>915</v>
      </c>
      <c r="E829" s="78" t="s">
        <v>7</v>
      </c>
      <c r="F829" s="80"/>
    </row>
    <row r="830" spans="1:6" ht="15">
      <c r="A830" s="114" t="s">
        <v>1185</v>
      </c>
      <c r="B830" s="115"/>
      <c r="C830" s="78">
        <v>1</v>
      </c>
      <c r="D830" s="79" t="s">
        <v>915</v>
      </c>
      <c r="E830" s="78" t="s">
        <v>7</v>
      </c>
      <c r="F830" s="80"/>
    </row>
    <row r="831" spans="1:6" ht="15">
      <c r="A831" s="114" t="s">
        <v>1186</v>
      </c>
      <c r="B831" s="115"/>
      <c r="C831" s="78">
        <v>1</v>
      </c>
      <c r="D831" s="79" t="s">
        <v>915</v>
      </c>
      <c r="E831" s="78" t="s">
        <v>7</v>
      </c>
      <c r="F831" s="80"/>
    </row>
    <row r="832" spans="1:6" ht="15">
      <c r="A832" s="114" t="s">
        <v>1187</v>
      </c>
      <c r="B832" s="115"/>
      <c r="C832" s="78">
        <v>1</v>
      </c>
      <c r="D832" s="79" t="s">
        <v>916</v>
      </c>
      <c r="E832" s="78" t="s">
        <v>7</v>
      </c>
      <c r="F832" s="80"/>
    </row>
    <row r="833" spans="1:6" ht="15">
      <c r="A833" s="114" t="s">
        <v>1188</v>
      </c>
      <c r="B833" s="115"/>
      <c r="C833" s="78">
        <v>1</v>
      </c>
      <c r="D833" s="79" t="s">
        <v>916</v>
      </c>
      <c r="E833" s="78" t="s">
        <v>7</v>
      </c>
      <c r="F833" s="80"/>
    </row>
    <row r="834" spans="1:6" ht="15">
      <c r="A834" s="114" t="s">
        <v>1189</v>
      </c>
      <c r="B834" s="115"/>
      <c r="C834" s="78">
        <v>1</v>
      </c>
      <c r="D834" s="79" t="s">
        <v>916</v>
      </c>
      <c r="E834" s="78" t="s">
        <v>7</v>
      </c>
      <c r="F834" s="80"/>
    </row>
    <row r="835" spans="1:6" ht="15">
      <c r="A835" s="114" t="s">
        <v>1190</v>
      </c>
      <c r="B835" s="115"/>
      <c r="C835" s="78">
        <v>1</v>
      </c>
      <c r="D835" s="79" t="s">
        <v>916</v>
      </c>
      <c r="E835" s="78" t="s">
        <v>7</v>
      </c>
      <c r="F835" s="80"/>
    </row>
    <row r="836" spans="1:6" ht="15">
      <c r="A836" s="114" t="s">
        <v>1191</v>
      </c>
      <c r="B836" s="115"/>
      <c r="C836" s="78">
        <v>1</v>
      </c>
      <c r="D836" s="79" t="s">
        <v>915</v>
      </c>
      <c r="E836" s="78" t="s">
        <v>7</v>
      </c>
      <c r="F836" s="80"/>
    </row>
    <row r="837" spans="1:6" ht="15">
      <c r="A837" s="114" t="s">
        <v>1192</v>
      </c>
      <c r="B837" s="115"/>
      <c r="C837" s="78">
        <v>1</v>
      </c>
      <c r="D837" s="79" t="s">
        <v>915</v>
      </c>
      <c r="E837" s="78" t="s">
        <v>7</v>
      </c>
      <c r="F837" s="80"/>
    </row>
    <row r="838" spans="1:6" ht="15">
      <c r="A838" s="114" t="s">
        <v>1193</v>
      </c>
      <c r="B838" s="115"/>
      <c r="C838" s="78">
        <v>1</v>
      </c>
      <c r="D838" s="79" t="s">
        <v>917</v>
      </c>
      <c r="E838" s="78" t="s">
        <v>7</v>
      </c>
      <c r="F838" s="80"/>
    </row>
    <row r="839" spans="1:6" ht="15">
      <c r="A839" s="114" t="s">
        <v>1194</v>
      </c>
      <c r="B839" s="115"/>
      <c r="C839" s="78">
        <v>1</v>
      </c>
      <c r="D839" s="79" t="s">
        <v>917</v>
      </c>
      <c r="E839" s="78" t="s">
        <v>7</v>
      </c>
      <c r="F839" s="80"/>
    </row>
    <row r="840" spans="1:6" ht="15">
      <c r="A840" s="114" t="s">
        <v>1195</v>
      </c>
      <c r="B840" s="115"/>
      <c r="C840" s="78">
        <v>1</v>
      </c>
      <c r="D840" s="79" t="s">
        <v>917</v>
      </c>
      <c r="E840" s="78" t="s">
        <v>7</v>
      </c>
      <c r="F840" s="80"/>
    </row>
    <row r="841" spans="1:6" ht="15">
      <c r="A841" s="114" t="s">
        <v>1196</v>
      </c>
      <c r="B841" s="115"/>
      <c r="C841" s="78">
        <v>1</v>
      </c>
      <c r="D841" s="79" t="s">
        <v>917</v>
      </c>
      <c r="E841" s="78" t="s">
        <v>7</v>
      </c>
      <c r="F841" s="80"/>
    </row>
    <row r="842" spans="1:6" ht="15">
      <c r="A842" s="114" t="s">
        <v>1197</v>
      </c>
      <c r="B842" s="115"/>
      <c r="C842" s="78">
        <v>1</v>
      </c>
      <c r="D842" s="79" t="s">
        <v>917</v>
      </c>
      <c r="E842" s="78" t="s">
        <v>7</v>
      </c>
      <c r="F842" s="80"/>
    </row>
    <row r="843" spans="1:6" ht="15">
      <c r="A843" s="114" t="s">
        <v>1198</v>
      </c>
      <c r="B843" s="115"/>
      <c r="C843" s="78">
        <v>1</v>
      </c>
      <c r="D843" s="79" t="s">
        <v>917</v>
      </c>
      <c r="E843" s="78" t="s">
        <v>7</v>
      </c>
      <c r="F843" s="80"/>
    </row>
    <row r="844" spans="1:6" ht="15">
      <c r="A844" s="114" t="s">
        <v>1199</v>
      </c>
      <c r="B844" s="115"/>
      <c r="C844" s="78">
        <v>1</v>
      </c>
      <c r="D844" s="79" t="s">
        <v>917</v>
      </c>
      <c r="E844" s="78" t="s">
        <v>7</v>
      </c>
      <c r="F844" s="80"/>
    </row>
    <row r="845" spans="1:6" ht="15">
      <c r="A845" s="114" t="s">
        <v>1200</v>
      </c>
      <c r="B845" s="115"/>
      <c r="C845" s="78">
        <v>1</v>
      </c>
      <c r="D845" s="79" t="s">
        <v>917</v>
      </c>
      <c r="E845" s="78" t="s">
        <v>7</v>
      </c>
      <c r="F845" s="80"/>
    </row>
    <row r="846" spans="1:6" ht="15">
      <c r="A846" s="114" t="s">
        <v>1201</v>
      </c>
      <c r="B846" s="115"/>
      <c r="C846" s="78">
        <v>1</v>
      </c>
      <c r="D846" s="79" t="s">
        <v>917</v>
      </c>
      <c r="E846" s="78" t="s">
        <v>7</v>
      </c>
      <c r="F846" s="80"/>
    </row>
    <row r="847" spans="1:6" ht="15">
      <c r="A847" s="114" t="s">
        <v>1202</v>
      </c>
      <c r="B847" s="115"/>
      <c r="C847" s="78">
        <v>1</v>
      </c>
      <c r="D847" s="79" t="s">
        <v>915</v>
      </c>
      <c r="E847" s="78" t="s">
        <v>7</v>
      </c>
      <c r="F847" s="80"/>
    </row>
    <row r="848" spans="1:6" ht="15">
      <c r="A848" s="114" t="s">
        <v>1203</v>
      </c>
      <c r="B848" s="115"/>
      <c r="C848" s="78">
        <v>1</v>
      </c>
      <c r="D848" s="79" t="s">
        <v>915</v>
      </c>
      <c r="E848" s="78" t="s">
        <v>7</v>
      </c>
      <c r="F848" s="80"/>
    </row>
    <row r="849" spans="1:6" ht="15">
      <c r="A849" s="114" t="s">
        <v>1204</v>
      </c>
      <c r="B849" s="115"/>
      <c r="C849" s="78">
        <v>1</v>
      </c>
      <c r="D849" s="79" t="s">
        <v>918</v>
      </c>
      <c r="E849" s="78" t="s">
        <v>7</v>
      </c>
      <c r="F849" s="80"/>
    </row>
    <row r="850" spans="1:6" ht="15">
      <c r="A850" s="114" t="s">
        <v>1205</v>
      </c>
      <c r="B850" s="115"/>
      <c r="C850" s="78">
        <v>1</v>
      </c>
      <c r="D850" s="79" t="s">
        <v>918</v>
      </c>
      <c r="E850" s="78" t="s">
        <v>7</v>
      </c>
      <c r="F850" s="80"/>
    </row>
    <row r="851" spans="1:6" ht="15">
      <c r="A851" s="114" t="s">
        <v>1206</v>
      </c>
      <c r="B851" s="115"/>
      <c r="C851" s="78">
        <v>1</v>
      </c>
      <c r="D851" s="79" t="s">
        <v>918</v>
      </c>
      <c r="E851" s="78" t="s">
        <v>7</v>
      </c>
      <c r="F851" s="80"/>
    </row>
    <row r="852" spans="1:6" ht="15">
      <c r="A852" s="114" t="s">
        <v>1207</v>
      </c>
      <c r="B852" s="115"/>
      <c r="C852" s="78">
        <v>1</v>
      </c>
      <c r="D852" s="79" t="s">
        <v>918</v>
      </c>
      <c r="E852" s="78" t="s">
        <v>7</v>
      </c>
      <c r="F852" s="80"/>
    </row>
    <row r="853" spans="1:6" ht="15">
      <c r="A853" s="114" t="s">
        <v>1208</v>
      </c>
      <c r="B853" s="115"/>
      <c r="C853" s="78">
        <v>1</v>
      </c>
      <c r="D853" s="79" t="s">
        <v>918</v>
      </c>
      <c r="E853" s="78" t="s">
        <v>7</v>
      </c>
      <c r="F853" s="80"/>
    </row>
    <row r="854" spans="1:6" ht="15">
      <c r="A854" s="114" t="s">
        <v>1209</v>
      </c>
      <c r="B854" s="115"/>
      <c r="C854" s="78">
        <v>1</v>
      </c>
      <c r="D854" s="79" t="s">
        <v>918</v>
      </c>
      <c r="E854" s="78" t="s">
        <v>7</v>
      </c>
      <c r="F854" s="80"/>
    </row>
    <row r="855" spans="1:6" ht="15">
      <c r="A855" s="114" t="s">
        <v>1210</v>
      </c>
      <c r="B855" s="115"/>
      <c r="C855" s="78">
        <v>1</v>
      </c>
      <c r="D855" s="79" t="s">
        <v>918</v>
      </c>
      <c r="E855" s="78" t="s">
        <v>7</v>
      </c>
      <c r="F855" s="80"/>
    </row>
    <row r="856" spans="1:6" ht="15">
      <c r="A856" s="114" t="s">
        <v>1211</v>
      </c>
      <c r="B856" s="115"/>
      <c r="C856" s="78">
        <v>1</v>
      </c>
      <c r="D856" s="79" t="s">
        <v>919</v>
      </c>
      <c r="E856" s="78" t="s">
        <v>7</v>
      </c>
      <c r="F856" s="80"/>
    </row>
    <row r="857" spans="1:6" ht="15">
      <c r="A857" s="114" t="s">
        <v>1212</v>
      </c>
      <c r="B857" s="115"/>
      <c r="C857" s="78">
        <v>1</v>
      </c>
      <c r="D857" s="79" t="s">
        <v>919</v>
      </c>
      <c r="E857" s="78" t="s">
        <v>7</v>
      </c>
      <c r="F857" s="80"/>
    </row>
    <row r="858" spans="1:6" ht="15">
      <c r="A858" s="114" t="s">
        <v>1213</v>
      </c>
      <c r="B858" s="115"/>
      <c r="C858" s="78">
        <v>1</v>
      </c>
      <c r="D858" s="79" t="s">
        <v>919</v>
      </c>
      <c r="E858" s="78" t="s">
        <v>7</v>
      </c>
      <c r="F858" s="80"/>
    </row>
    <row r="859" spans="1:6" ht="15">
      <c r="A859" s="114" t="s">
        <v>1214</v>
      </c>
      <c r="B859" s="115"/>
      <c r="C859" s="78">
        <v>1</v>
      </c>
      <c r="D859" s="79" t="s">
        <v>919</v>
      </c>
      <c r="E859" s="78" t="s">
        <v>7</v>
      </c>
      <c r="F859" s="80"/>
    </row>
    <row r="860" spans="1:6" ht="15">
      <c r="A860" s="114" t="s">
        <v>1215</v>
      </c>
      <c r="B860" s="115"/>
      <c r="C860" s="78">
        <v>1</v>
      </c>
      <c r="D860" s="79" t="s">
        <v>919</v>
      </c>
      <c r="E860" s="78" t="s">
        <v>7</v>
      </c>
      <c r="F860" s="80"/>
    </row>
    <row r="861" spans="1:6" ht="15">
      <c r="A861" s="114" t="s">
        <v>1216</v>
      </c>
      <c r="B861" s="115"/>
      <c r="C861" s="78">
        <v>1</v>
      </c>
      <c r="D861" s="79" t="s">
        <v>919</v>
      </c>
      <c r="E861" s="78" t="s">
        <v>7</v>
      </c>
      <c r="F861" s="80"/>
    </row>
    <row r="862" spans="1:6" ht="15">
      <c r="A862" s="114" t="s">
        <v>1217</v>
      </c>
      <c r="B862" s="115"/>
      <c r="C862" s="78">
        <v>1</v>
      </c>
      <c r="D862" s="79" t="s">
        <v>919</v>
      </c>
      <c r="E862" s="78" t="s">
        <v>7</v>
      </c>
      <c r="F862" s="80"/>
    </row>
    <row r="863" spans="1:6" ht="15">
      <c r="A863" s="114" t="s">
        <v>1218</v>
      </c>
      <c r="B863" s="115"/>
      <c r="C863" s="78">
        <v>1</v>
      </c>
      <c r="D863" s="79" t="s">
        <v>919</v>
      </c>
      <c r="E863" s="78" t="s">
        <v>7</v>
      </c>
      <c r="F863" s="80"/>
    </row>
    <row r="864" spans="1:6" ht="15">
      <c r="A864" s="114" t="s">
        <v>1219</v>
      </c>
      <c r="B864" s="115"/>
      <c r="C864" s="78">
        <v>1</v>
      </c>
      <c r="D864" s="79" t="s">
        <v>919</v>
      </c>
      <c r="E864" s="78" t="s">
        <v>7</v>
      </c>
      <c r="F864" s="80"/>
    </row>
    <row r="865" spans="1:6" ht="15">
      <c r="A865" s="114" t="s">
        <v>1220</v>
      </c>
      <c r="B865" s="115"/>
      <c r="C865" s="78">
        <v>1</v>
      </c>
      <c r="D865" s="79" t="s">
        <v>919</v>
      </c>
      <c r="E865" s="78" t="s">
        <v>7</v>
      </c>
      <c r="F865" s="80"/>
    </row>
    <row r="866" spans="1:6" ht="15">
      <c r="A866" s="114" t="s">
        <v>1221</v>
      </c>
      <c r="B866" s="115"/>
      <c r="C866" s="78">
        <v>1</v>
      </c>
      <c r="D866" s="79" t="s">
        <v>919</v>
      </c>
      <c r="E866" s="78" t="s">
        <v>7</v>
      </c>
      <c r="F866" s="80"/>
    </row>
    <row r="867" spans="1:6" ht="15">
      <c r="A867" s="114" t="s">
        <v>1222</v>
      </c>
      <c r="B867" s="115"/>
      <c r="C867" s="78">
        <v>1</v>
      </c>
      <c r="D867" s="79" t="s">
        <v>919</v>
      </c>
      <c r="E867" s="78" t="s">
        <v>7</v>
      </c>
      <c r="F867" s="80"/>
    </row>
    <row r="868" spans="1:6" ht="15">
      <c r="A868" s="114" t="s">
        <v>1223</v>
      </c>
      <c r="B868" s="115"/>
      <c r="C868" s="78">
        <v>1</v>
      </c>
      <c r="D868" s="79" t="s">
        <v>919</v>
      </c>
      <c r="E868" s="78" t="s">
        <v>7</v>
      </c>
      <c r="F868" s="80"/>
    </row>
    <row r="869" spans="1:6" ht="15">
      <c r="A869" s="114" t="s">
        <v>1224</v>
      </c>
      <c r="B869" s="115"/>
      <c r="C869" s="78">
        <v>1</v>
      </c>
      <c r="D869" s="79" t="s">
        <v>920</v>
      </c>
      <c r="E869" s="78" t="s">
        <v>7</v>
      </c>
      <c r="F869" s="80"/>
    </row>
    <row r="870" spans="1:6" ht="15">
      <c r="A870" s="114" t="s">
        <v>1225</v>
      </c>
      <c r="B870" s="115"/>
      <c r="C870" s="78">
        <v>1</v>
      </c>
      <c r="D870" s="79" t="s">
        <v>920</v>
      </c>
      <c r="E870" s="78" t="s">
        <v>7</v>
      </c>
      <c r="F870" s="80"/>
    </row>
    <row r="871" spans="1:6" ht="15">
      <c r="A871" s="114" t="s">
        <v>1226</v>
      </c>
      <c r="B871" s="115"/>
      <c r="C871" s="78">
        <v>1</v>
      </c>
      <c r="D871" s="79" t="s">
        <v>920</v>
      </c>
      <c r="E871" s="78" t="s">
        <v>7</v>
      </c>
      <c r="F871" s="80"/>
    </row>
    <row r="872" spans="1:6" ht="15">
      <c r="A872" s="114" t="s">
        <v>1227</v>
      </c>
      <c r="B872" s="115"/>
      <c r="C872" s="78">
        <v>1</v>
      </c>
      <c r="D872" s="79" t="s">
        <v>920</v>
      </c>
      <c r="E872" s="78" t="s">
        <v>7</v>
      </c>
      <c r="F872" s="80"/>
    </row>
    <row r="873" spans="1:6" ht="15">
      <c r="A873" s="114" t="s">
        <v>1228</v>
      </c>
      <c r="B873" s="115"/>
      <c r="C873" s="78">
        <v>1</v>
      </c>
      <c r="D873" s="79" t="s">
        <v>920</v>
      </c>
      <c r="E873" s="78" t="s">
        <v>7</v>
      </c>
      <c r="F873" s="80"/>
    </row>
    <row r="874" spans="1:6" ht="15">
      <c r="A874" s="114" t="s">
        <v>1229</v>
      </c>
      <c r="B874" s="115"/>
      <c r="C874" s="78">
        <v>1</v>
      </c>
      <c r="D874" s="79" t="s">
        <v>919</v>
      </c>
      <c r="E874" s="78" t="s">
        <v>7</v>
      </c>
      <c r="F874" s="80"/>
    </row>
    <row r="875" spans="1:6" ht="15">
      <c r="A875" s="114" t="s">
        <v>1230</v>
      </c>
      <c r="B875" s="115"/>
      <c r="C875" s="78">
        <v>1</v>
      </c>
      <c r="D875" s="79" t="s">
        <v>919</v>
      </c>
      <c r="E875" s="78" t="s">
        <v>7</v>
      </c>
      <c r="F875" s="80"/>
    </row>
    <row r="876" spans="1:6" ht="15">
      <c r="A876" s="114" t="s">
        <v>1231</v>
      </c>
      <c r="B876" s="115"/>
      <c r="C876" s="78">
        <v>1</v>
      </c>
      <c r="D876" s="79" t="s">
        <v>919</v>
      </c>
      <c r="E876" s="78" t="s">
        <v>7</v>
      </c>
      <c r="F876" s="80"/>
    </row>
    <row r="877" spans="1:6" ht="15">
      <c r="A877" s="114" t="s">
        <v>1232</v>
      </c>
      <c r="B877" s="115"/>
      <c r="C877" s="78">
        <v>1</v>
      </c>
      <c r="D877" s="79" t="s">
        <v>919</v>
      </c>
      <c r="E877" s="78" t="s">
        <v>7</v>
      </c>
      <c r="F877" s="80"/>
    </row>
    <row r="878" spans="1:6" ht="15">
      <c r="A878" s="114" t="s">
        <v>1233</v>
      </c>
      <c r="B878" s="115"/>
      <c r="C878" s="78">
        <v>1</v>
      </c>
      <c r="D878" s="79" t="s">
        <v>919</v>
      </c>
      <c r="E878" s="78" t="s">
        <v>7</v>
      </c>
      <c r="F878" s="80"/>
    </row>
    <row r="879" spans="1:6" ht="15">
      <c r="A879" s="114" t="s">
        <v>1234</v>
      </c>
      <c r="B879" s="115"/>
      <c r="C879" s="78">
        <v>1</v>
      </c>
      <c r="D879" s="79" t="s">
        <v>919</v>
      </c>
      <c r="E879" s="78" t="s">
        <v>7</v>
      </c>
      <c r="F879" s="80"/>
    </row>
    <row r="880" spans="1:6" ht="15">
      <c r="A880" s="114" t="s">
        <v>1235</v>
      </c>
      <c r="B880" s="115"/>
      <c r="C880" s="78">
        <v>1</v>
      </c>
      <c r="D880" s="79" t="s">
        <v>919</v>
      </c>
      <c r="E880" s="78" t="s">
        <v>7</v>
      </c>
      <c r="F880" s="80"/>
    </row>
    <row r="881" spans="1:6" ht="15">
      <c r="A881" s="114" t="s">
        <v>1236</v>
      </c>
      <c r="B881" s="115"/>
      <c r="C881" s="78">
        <v>1</v>
      </c>
      <c r="D881" s="79" t="s">
        <v>919</v>
      </c>
      <c r="E881" s="78" t="s">
        <v>7</v>
      </c>
      <c r="F881" s="80"/>
    </row>
    <row r="882" spans="1:6" ht="15">
      <c r="A882" s="114" t="s">
        <v>1237</v>
      </c>
      <c r="B882" s="115"/>
      <c r="C882" s="78">
        <v>1</v>
      </c>
      <c r="D882" s="79" t="s">
        <v>919</v>
      </c>
      <c r="E882" s="78" t="s">
        <v>7</v>
      </c>
      <c r="F882" s="80"/>
    </row>
    <row r="883" spans="1:6" ht="15">
      <c r="A883" s="114" t="s">
        <v>1238</v>
      </c>
      <c r="B883" s="115"/>
      <c r="C883" s="78">
        <v>1</v>
      </c>
      <c r="D883" s="79" t="s">
        <v>919</v>
      </c>
      <c r="E883" s="78" t="s">
        <v>7</v>
      </c>
      <c r="F883" s="80"/>
    </row>
    <row r="884" spans="1:6" ht="15">
      <c r="A884" s="114" t="s">
        <v>1239</v>
      </c>
      <c r="B884" s="115"/>
      <c r="C884" s="78">
        <v>1</v>
      </c>
      <c r="D884" s="79" t="s">
        <v>919</v>
      </c>
      <c r="E884" s="78" t="s">
        <v>7</v>
      </c>
      <c r="F884" s="80"/>
    </row>
    <row r="885" spans="1:6" ht="15">
      <c r="A885" s="114" t="s">
        <v>1240</v>
      </c>
      <c r="B885" s="115"/>
      <c r="C885" s="78">
        <v>1</v>
      </c>
      <c r="D885" s="79" t="s">
        <v>919</v>
      </c>
      <c r="E885" s="78" t="s">
        <v>7</v>
      </c>
      <c r="F885" s="80"/>
    </row>
    <row r="886" spans="1:6" ht="15">
      <c r="A886" s="114" t="s">
        <v>1241</v>
      </c>
      <c r="B886" s="115"/>
      <c r="C886" s="78">
        <v>1</v>
      </c>
      <c r="D886" s="79" t="s">
        <v>919</v>
      </c>
      <c r="E886" s="78" t="s">
        <v>7</v>
      </c>
      <c r="F886" s="80"/>
    </row>
    <row r="887" spans="1:6" ht="15">
      <c r="A887" s="114" t="s">
        <v>1242</v>
      </c>
      <c r="B887" s="115"/>
      <c r="C887" s="78">
        <v>1</v>
      </c>
      <c r="D887" s="79" t="s">
        <v>919</v>
      </c>
      <c r="E887" s="78" t="s">
        <v>7</v>
      </c>
      <c r="F887" s="80"/>
    </row>
    <row r="888" spans="1:6" ht="15">
      <c r="A888" s="114" t="s">
        <v>1243</v>
      </c>
      <c r="B888" s="115"/>
      <c r="C888" s="78">
        <v>1</v>
      </c>
      <c r="D888" s="79" t="s">
        <v>919</v>
      </c>
      <c r="E888" s="78" t="s">
        <v>7</v>
      </c>
      <c r="F888" s="80"/>
    </row>
    <row r="889" spans="1:6" ht="15">
      <c r="A889" s="114" t="s">
        <v>1244</v>
      </c>
      <c r="B889" s="115"/>
      <c r="C889" s="78">
        <v>1</v>
      </c>
      <c r="D889" s="79" t="s">
        <v>919</v>
      </c>
      <c r="E889" s="78" t="s">
        <v>7</v>
      </c>
      <c r="F889" s="80"/>
    </row>
    <row r="890" spans="1:6" ht="15">
      <c r="A890" s="114" t="s">
        <v>1245</v>
      </c>
      <c r="B890" s="115"/>
      <c r="C890" s="78">
        <v>1</v>
      </c>
      <c r="D890" s="79" t="s">
        <v>919</v>
      </c>
      <c r="E890" s="78" t="s">
        <v>7</v>
      </c>
      <c r="F890" s="80"/>
    </row>
    <row r="891" spans="1:6" ht="15">
      <c r="A891" s="114" t="s">
        <v>281</v>
      </c>
      <c r="B891" s="115"/>
      <c r="C891" s="78">
        <v>1</v>
      </c>
      <c r="D891" s="79" t="s">
        <v>921</v>
      </c>
      <c r="E891" s="78" t="s">
        <v>7</v>
      </c>
      <c r="F891" s="80"/>
    </row>
    <row r="892" spans="1:6" ht="15">
      <c r="A892" s="114" t="s">
        <v>281</v>
      </c>
      <c r="B892" s="115"/>
      <c r="C892" s="78">
        <v>1</v>
      </c>
      <c r="D892" s="79" t="s">
        <v>921</v>
      </c>
      <c r="E892" s="78" t="s">
        <v>7</v>
      </c>
      <c r="F892" s="80"/>
    </row>
    <row r="893" spans="1:6" ht="15">
      <c r="A893" s="114" t="s">
        <v>281</v>
      </c>
      <c r="B893" s="115"/>
      <c r="C893" s="78">
        <v>1</v>
      </c>
      <c r="D893" s="79" t="s">
        <v>921</v>
      </c>
      <c r="E893" s="78" t="s">
        <v>7</v>
      </c>
      <c r="F893" s="80"/>
    </row>
    <row r="894" spans="1:6" ht="15">
      <c r="A894" s="114" t="s">
        <v>281</v>
      </c>
      <c r="B894" s="115"/>
      <c r="C894" s="78">
        <v>1</v>
      </c>
      <c r="D894" s="79" t="s">
        <v>921</v>
      </c>
      <c r="E894" s="78" t="s">
        <v>7</v>
      </c>
      <c r="F894" s="80"/>
    </row>
    <row r="895" spans="1:6" ht="15">
      <c r="A895" s="114" t="s">
        <v>281</v>
      </c>
      <c r="B895" s="115"/>
      <c r="C895" s="78">
        <v>1</v>
      </c>
      <c r="D895" s="79" t="s">
        <v>921</v>
      </c>
      <c r="E895" s="78" t="s">
        <v>7</v>
      </c>
      <c r="F895" s="80"/>
    </row>
    <row r="896" spans="1:6" ht="15">
      <c r="A896" s="114" t="s">
        <v>281</v>
      </c>
      <c r="B896" s="115"/>
      <c r="C896" s="78">
        <v>1</v>
      </c>
      <c r="D896" s="79" t="s">
        <v>921</v>
      </c>
      <c r="E896" s="78" t="s">
        <v>7</v>
      </c>
      <c r="F896" s="80"/>
    </row>
    <row r="897" spans="1:6" ht="15">
      <c r="A897" s="114" t="s">
        <v>281</v>
      </c>
      <c r="B897" s="115"/>
      <c r="C897" s="78">
        <v>1</v>
      </c>
      <c r="D897" s="79" t="s">
        <v>921</v>
      </c>
      <c r="E897" s="78" t="s">
        <v>7</v>
      </c>
      <c r="F897" s="80"/>
    </row>
    <row r="898" spans="1:6" ht="15">
      <c r="A898" s="114" t="s">
        <v>281</v>
      </c>
      <c r="B898" s="115"/>
      <c r="C898" s="78">
        <v>1</v>
      </c>
      <c r="D898" s="79" t="s">
        <v>921</v>
      </c>
      <c r="E898" s="78" t="s">
        <v>7</v>
      </c>
      <c r="F898" s="80"/>
    </row>
    <row r="899" spans="1:6" ht="15">
      <c r="A899" s="114" t="s">
        <v>281</v>
      </c>
      <c r="B899" s="115"/>
      <c r="C899" s="78">
        <v>1</v>
      </c>
      <c r="D899" s="79" t="s">
        <v>921</v>
      </c>
      <c r="E899" s="78" t="s">
        <v>7</v>
      </c>
      <c r="F899" s="80"/>
    </row>
    <row r="900" spans="1:6" ht="15">
      <c r="A900" s="114" t="s">
        <v>281</v>
      </c>
      <c r="B900" s="115"/>
      <c r="C900" s="78">
        <v>1</v>
      </c>
      <c r="D900" s="79" t="s">
        <v>921</v>
      </c>
      <c r="E900" s="78" t="s">
        <v>7</v>
      </c>
      <c r="F900" s="80"/>
    </row>
    <row r="901" spans="1:6" ht="15">
      <c r="A901" s="114" t="s">
        <v>281</v>
      </c>
      <c r="B901" s="115"/>
      <c r="C901" s="78">
        <v>1</v>
      </c>
      <c r="D901" s="79" t="s">
        <v>921</v>
      </c>
      <c r="E901" s="78" t="s">
        <v>7</v>
      </c>
      <c r="F901" s="80"/>
    </row>
    <row r="902" spans="1:6" ht="15">
      <c r="A902" s="114" t="s">
        <v>281</v>
      </c>
      <c r="B902" s="115"/>
      <c r="C902" s="78">
        <v>1</v>
      </c>
      <c r="D902" s="79" t="s">
        <v>921</v>
      </c>
      <c r="E902" s="78" t="s">
        <v>7</v>
      </c>
      <c r="F902" s="80"/>
    </row>
    <row r="903" spans="1:6" ht="15">
      <c r="A903" s="114" t="s">
        <v>281</v>
      </c>
      <c r="B903" s="115"/>
      <c r="C903" s="78">
        <v>1</v>
      </c>
      <c r="D903" s="79" t="s">
        <v>921</v>
      </c>
      <c r="E903" s="78" t="s">
        <v>7</v>
      </c>
      <c r="F903" s="80"/>
    </row>
    <row r="904" spans="1:6" ht="15">
      <c r="A904" s="114" t="s">
        <v>281</v>
      </c>
      <c r="B904" s="115"/>
      <c r="C904" s="78">
        <v>1</v>
      </c>
      <c r="D904" s="79" t="s">
        <v>921</v>
      </c>
      <c r="E904" s="78" t="s">
        <v>7</v>
      </c>
      <c r="F904" s="80"/>
    </row>
    <row r="905" spans="1:6" ht="15">
      <c r="A905" s="114" t="s">
        <v>281</v>
      </c>
      <c r="B905" s="115"/>
      <c r="C905" s="78">
        <v>1</v>
      </c>
      <c r="D905" s="79" t="s">
        <v>921</v>
      </c>
      <c r="E905" s="78" t="s">
        <v>7</v>
      </c>
      <c r="F905" s="80"/>
    </row>
    <row r="906" spans="1:6" ht="15">
      <c r="A906" s="114" t="s">
        <v>281</v>
      </c>
      <c r="B906" s="115"/>
      <c r="C906" s="78">
        <v>1</v>
      </c>
      <c r="D906" s="79" t="s">
        <v>921</v>
      </c>
      <c r="E906" s="78" t="s">
        <v>7</v>
      </c>
      <c r="F906" s="80"/>
    </row>
    <row r="907" spans="1:6" ht="15">
      <c r="A907" s="114" t="s">
        <v>281</v>
      </c>
      <c r="B907" s="115"/>
      <c r="C907" s="78">
        <v>1</v>
      </c>
      <c r="D907" s="79" t="s">
        <v>921</v>
      </c>
      <c r="E907" s="78" t="s">
        <v>7</v>
      </c>
      <c r="F907" s="80"/>
    </row>
    <row r="908" spans="1:6" ht="15">
      <c r="A908" s="114" t="s">
        <v>281</v>
      </c>
      <c r="B908" s="115"/>
      <c r="C908" s="78">
        <v>1</v>
      </c>
      <c r="D908" s="79" t="s">
        <v>921</v>
      </c>
      <c r="E908" s="78" t="s">
        <v>7</v>
      </c>
      <c r="F908" s="80"/>
    </row>
    <row r="909" spans="1:6" ht="15">
      <c r="A909" s="114" t="s">
        <v>281</v>
      </c>
      <c r="B909" s="115"/>
      <c r="C909" s="78">
        <v>1</v>
      </c>
      <c r="D909" s="79" t="s">
        <v>921</v>
      </c>
      <c r="E909" s="78" t="s">
        <v>7</v>
      </c>
      <c r="F909" s="80"/>
    </row>
    <row r="910" spans="1:6" ht="15">
      <c r="A910" s="114" t="s">
        <v>281</v>
      </c>
      <c r="B910" s="115"/>
      <c r="C910" s="78">
        <v>1</v>
      </c>
      <c r="D910" s="79" t="s">
        <v>921</v>
      </c>
      <c r="E910" s="78" t="s">
        <v>7</v>
      </c>
      <c r="F910" s="80"/>
    </row>
    <row r="911" spans="1:6" ht="15">
      <c r="A911" s="114" t="s">
        <v>281</v>
      </c>
      <c r="B911" s="115"/>
      <c r="C911" s="78">
        <v>1</v>
      </c>
      <c r="D911" s="79" t="s">
        <v>921</v>
      </c>
      <c r="E911" s="78" t="s">
        <v>7</v>
      </c>
      <c r="F911" s="80"/>
    </row>
    <row r="912" spans="1:6" ht="15">
      <c r="A912" s="114" t="s">
        <v>281</v>
      </c>
      <c r="B912" s="115"/>
      <c r="C912" s="78">
        <v>1</v>
      </c>
      <c r="D912" s="79" t="s">
        <v>921</v>
      </c>
      <c r="E912" s="78" t="s">
        <v>7</v>
      </c>
      <c r="F912" s="80"/>
    </row>
    <row r="913" spans="1:6" ht="15">
      <c r="A913" s="114" t="s">
        <v>281</v>
      </c>
      <c r="B913" s="115"/>
      <c r="C913" s="78">
        <v>1</v>
      </c>
      <c r="D913" s="79" t="s">
        <v>921</v>
      </c>
      <c r="E913" s="78" t="s">
        <v>7</v>
      </c>
      <c r="F913" s="80"/>
    </row>
    <row r="914" spans="1:6" ht="15">
      <c r="A914" s="114" t="s">
        <v>281</v>
      </c>
      <c r="B914" s="115"/>
      <c r="C914" s="78">
        <v>1</v>
      </c>
      <c r="D914" s="79" t="s">
        <v>921</v>
      </c>
      <c r="E914" s="78" t="s">
        <v>7</v>
      </c>
      <c r="F914" s="80"/>
    </row>
    <row r="915" spans="1:6" ht="15">
      <c r="A915" s="114" t="s">
        <v>281</v>
      </c>
      <c r="B915" s="115"/>
      <c r="C915" s="78">
        <v>1</v>
      </c>
      <c r="D915" s="79" t="s">
        <v>921</v>
      </c>
      <c r="E915" s="78" t="s">
        <v>7</v>
      </c>
      <c r="F915" s="80"/>
    </row>
    <row r="916" spans="1:6" ht="15">
      <c r="A916" s="114" t="s">
        <v>281</v>
      </c>
      <c r="B916" s="115"/>
      <c r="C916" s="78">
        <v>1</v>
      </c>
      <c r="D916" s="79" t="s">
        <v>921</v>
      </c>
      <c r="E916" s="78" t="s">
        <v>7</v>
      </c>
      <c r="F916" s="80"/>
    </row>
    <row r="917" spans="1:6" ht="15">
      <c r="A917" s="114" t="s">
        <v>281</v>
      </c>
      <c r="B917" s="115"/>
      <c r="C917" s="78">
        <v>1</v>
      </c>
      <c r="D917" s="79" t="s">
        <v>921</v>
      </c>
      <c r="E917" s="78" t="s">
        <v>7</v>
      </c>
      <c r="F917" s="80"/>
    </row>
    <row r="918" spans="1:6" ht="15">
      <c r="A918" s="114" t="s">
        <v>281</v>
      </c>
      <c r="B918" s="115"/>
      <c r="C918" s="78">
        <v>1</v>
      </c>
      <c r="D918" s="79" t="s">
        <v>921</v>
      </c>
      <c r="E918" s="78" t="s">
        <v>7</v>
      </c>
      <c r="F918" s="80"/>
    </row>
    <row r="919" spans="1:6" ht="15">
      <c r="A919" s="114" t="s">
        <v>281</v>
      </c>
      <c r="B919" s="115"/>
      <c r="C919" s="78">
        <v>1</v>
      </c>
      <c r="D919" s="79" t="s">
        <v>921</v>
      </c>
      <c r="E919" s="78" t="s">
        <v>7</v>
      </c>
      <c r="F919" s="80"/>
    </row>
    <row r="920" spans="1:6" ht="15">
      <c r="A920" s="114" t="s">
        <v>281</v>
      </c>
      <c r="B920" s="115"/>
      <c r="C920" s="78">
        <v>1</v>
      </c>
      <c r="D920" s="79" t="s">
        <v>921</v>
      </c>
      <c r="E920" s="78" t="s">
        <v>7</v>
      </c>
      <c r="F920" s="80"/>
    </row>
    <row r="921" spans="1:6" ht="15">
      <c r="A921" s="114" t="s">
        <v>281</v>
      </c>
      <c r="B921" s="115"/>
      <c r="C921" s="78">
        <v>1</v>
      </c>
      <c r="D921" s="79" t="s">
        <v>921</v>
      </c>
      <c r="E921" s="78" t="s">
        <v>7</v>
      </c>
      <c r="F921" s="80"/>
    </row>
    <row r="922" spans="1:6" ht="15">
      <c r="A922" s="114" t="s">
        <v>281</v>
      </c>
      <c r="B922" s="115"/>
      <c r="C922" s="78">
        <v>1</v>
      </c>
      <c r="D922" s="79" t="s">
        <v>921</v>
      </c>
      <c r="E922" s="78" t="s">
        <v>7</v>
      </c>
      <c r="F922" s="80"/>
    </row>
    <row r="923" spans="1:6" ht="15">
      <c r="A923" s="114" t="s">
        <v>281</v>
      </c>
      <c r="B923" s="115"/>
      <c r="C923" s="78">
        <v>1</v>
      </c>
      <c r="D923" s="79" t="s">
        <v>921</v>
      </c>
      <c r="E923" s="78" t="s">
        <v>7</v>
      </c>
      <c r="F923" s="80"/>
    </row>
    <row r="924" spans="1:6" ht="15">
      <c r="A924" s="114" t="s">
        <v>281</v>
      </c>
      <c r="B924" s="115"/>
      <c r="C924" s="78">
        <v>1</v>
      </c>
      <c r="D924" s="79" t="s">
        <v>921</v>
      </c>
      <c r="E924" s="78" t="s">
        <v>7</v>
      </c>
      <c r="F924" s="80"/>
    </row>
    <row r="925" spans="1:6" ht="15">
      <c r="A925" s="114" t="s">
        <v>281</v>
      </c>
      <c r="B925" s="115"/>
      <c r="C925" s="78">
        <v>1</v>
      </c>
      <c r="D925" s="79" t="s">
        <v>921</v>
      </c>
      <c r="E925" s="78" t="s">
        <v>7</v>
      </c>
      <c r="F925" s="80"/>
    </row>
    <row r="926" spans="1:6" ht="15">
      <c r="A926" s="114" t="s">
        <v>281</v>
      </c>
      <c r="B926" s="115"/>
      <c r="C926" s="78">
        <v>1</v>
      </c>
      <c r="D926" s="79" t="s">
        <v>921</v>
      </c>
      <c r="E926" s="78" t="s">
        <v>7</v>
      </c>
      <c r="F926" s="80"/>
    </row>
    <row r="927" spans="1:6" ht="15">
      <c r="A927" s="114" t="s">
        <v>281</v>
      </c>
      <c r="B927" s="115"/>
      <c r="C927" s="78">
        <v>1</v>
      </c>
      <c r="D927" s="79" t="s">
        <v>921</v>
      </c>
      <c r="E927" s="78" t="s">
        <v>7</v>
      </c>
      <c r="F927" s="80"/>
    </row>
    <row r="928" spans="1:6" ht="15">
      <c r="A928" s="114" t="s">
        <v>281</v>
      </c>
      <c r="B928" s="115"/>
      <c r="C928" s="78">
        <v>1</v>
      </c>
      <c r="D928" s="79" t="s">
        <v>921</v>
      </c>
      <c r="E928" s="78" t="s">
        <v>7</v>
      </c>
      <c r="F928" s="80"/>
    </row>
    <row r="929" spans="1:6" ht="15">
      <c r="A929" s="114" t="s">
        <v>281</v>
      </c>
      <c r="B929" s="115"/>
      <c r="C929" s="78">
        <v>1</v>
      </c>
      <c r="D929" s="79" t="s">
        <v>921</v>
      </c>
      <c r="E929" s="78" t="s">
        <v>7</v>
      </c>
      <c r="F929" s="80"/>
    </row>
    <row r="930" spans="1:6" ht="15">
      <c r="A930" s="114" t="s">
        <v>281</v>
      </c>
      <c r="B930" s="115"/>
      <c r="C930" s="78">
        <v>1</v>
      </c>
      <c r="D930" s="79" t="s">
        <v>921</v>
      </c>
      <c r="E930" s="78" t="s">
        <v>7</v>
      </c>
      <c r="F930" s="80"/>
    </row>
    <row r="931" spans="1:6" ht="15">
      <c r="A931" s="114" t="s">
        <v>281</v>
      </c>
      <c r="B931" s="115"/>
      <c r="C931" s="78">
        <v>1</v>
      </c>
      <c r="D931" s="79" t="s">
        <v>921</v>
      </c>
      <c r="E931" s="78" t="s">
        <v>7</v>
      </c>
      <c r="F931" s="80"/>
    </row>
    <row r="932" spans="1:6" ht="15">
      <c r="A932" s="114" t="s">
        <v>281</v>
      </c>
      <c r="B932" s="115"/>
      <c r="C932" s="78">
        <v>1</v>
      </c>
      <c r="D932" s="79" t="s">
        <v>921</v>
      </c>
      <c r="E932" s="78" t="s">
        <v>7</v>
      </c>
      <c r="F932" s="80"/>
    </row>
    <row r="933" spans="1:6" ht="15">
      <c r="A933" s="114" t="s">
        <v>1246</v>
      </c>
      <c r="B933" s="115"/>
      <c r="C933" s="78">
        <v>1</v>
      </c>
      <c r="D933" s="79" t="s">
        <v>922</v>
      </c>
      <c r="E933" s="78" t="s">
        <v>7</v>
      </c>
      <c r="F933" s="80"/>
    </row>
    <row r="934" spans="1:6" ht="15">
      <c r="A934" s="114" t="s">
        <v>1247</v>
      </c>
      <c r="B934" s="115"/>
      <c r="C934" s="78">
        <v>1</v>
      </c>
      <c r="D934" s="79" t="s">
        <v>922</v>
      </c>
      <c r="E934" s="78" t="s">
        <v>7</v>
      </c>
      <c r="F934" s="80"/>
    </row>
    <row r="935" spans="1:6" ht="15">
      <c r="A935" s="114" t="s">
        <v>1248</v>
      </c>
      <c r="B935" s="115"/>
      <c r="C935" s="78">
        <v>1</v>
      </c>
      <c r="D935" s="79" t="s">
        <v>922</v>
      </c>
      <c r="E935" s="78" t="s">
        <v>7</v>
      </c>
      <c r="F935" s="80"/>
    </row>
    <row r="936" spans="1:6" ht="15">
      <c r="A936" s="114" t="s">
        <v>1249</v>
      </c>
      <c r="B936" s="115"/>
      <c r="C936" s="78">
        <v>1</v>
      </c>
      <c r="D936" s="79" t="s">
        <v>922</v>
      </c>
      <c r="E936" s="78" t="s">
        <v>7</v>
      </c>
      <c r="F936" s="80"/>
    </row>
    <row r="937" spans="1:6" ht="15">
      <c r="A937" s="114" t="s">
        <v>1250</v>
      </c>
      <c r="B937" s="115"/>
      <c r="C937" s="78">
        <v>1</v>
      </c>
      <c r="D937" s="79" t="s">
        <v>922</v>
      </c>
      <c r="E937" s="78" t="s">
        <v>7</v>
      </c>
      <c r="F937" s="80"/>
    </row>
    <row r="938" spans="1:6" ht="15">
      <c r="A938" s="114" t="s">
        <v>1251</v>
      </c>
      <c r="B938" s="115"/>
      <c r="C938" s="78">
        <v>1</v>
      </c>
      <c r="D938" s="79" t="s">
        <v>922</v>
      </c>
      <c r="E938" s="78" t="s">
        <v>7</v>
      </c>
      <c r="F938" s="80"/>
    </row>
    <row r="939" spans="1:6" ht="15">
      <c r="A939" s="114" t="s">
        <v>1252</v>
      </c>
      <c r="B939" s="115"/>
      <c r="C939" s="78">
        <v>1</v>
      </c>
      <c r="D939" s="79" t="s">
        <v>922</v>
      </c>
      <c r="E939" s="78" t="s">
        <v>7</v>
      </c>
      <c r="F939" s="80"/>
    </row>
    <row r="940" spans="1:6" ht="15">
      <c r="A940" s="114" t="s">
        <v>1253</v>
      </c>
      <c r="B940" s="115"/>
      <c r="C940" s="78">
        <v>1</v>
      </c>
      <c r="D940" s="79" t="s">
        <v>922</v>
      </c>
      <c r="E940" s="78" t="s">
        <v>7</v>
      </c>
      <c r="F940" s="80"/>
    </row>
    <row r="941" spans="1:6" ht="15">
      <c r="A941" s="114" t="s">
        <v>1254</v>
      </c>
      <c r="B941" s="115"/>
      <c r="C941" s="78">
        <v>1</v>
      </c>
      <c r="D941" s="79" t="s">
        <v>922</v>
      </c>
      <c r="E941" s="78" t="s">
        <v>7</v>
      </c>
      <c r="F941" s="80"/>
    </row>
    <row r="942" spans="1:6" ht="15">
      <c r="A942" s="114" t="s">
        <v>1255</v>
      </c>
      <c r="B942" s="115"/>
      <c r="C942" s="78">
        <v>1</v>
      </c>
      <c r="D942" s="79" t="s">
        <v>922</v>
      </c>
      <c r="E942" s="78" t="s">
        <v>7</v>
      </c>
      <c r="F942" s="80"/>
    </row>
    <row r="943" spans="1:6" ht="15">
      <c r="A943" s="114" t="s">
        <v>1256</v>
      </c>
      <c r="B943" s="115"/>
      <c r="C943" s="78">
        <v>1</v>
      </c>
      <c r="D943" s="79" t="s">
        <v>922</v>
      </c>
      <c r="E943" s="78" t="s">
        <v>7</v>
      </c>
      <c r="F943" s="80"/>
    </row>
    <row r="944" spans="1:6" ht="15">
      <c r="A944" s="114" t="s">
        <v>1257</v>
      </c>
      <c r="B944" s="115"/>
      <c r="C944" s="78">
        <v>1</v>
      </c>
      <c r="D944" s="79" t="s">
        <v>922</v>
      </c>
      <c r="E944" s="78" t="s">
        <v>7</v>
      </c>
      <c r="F944" s="80"/>
    </row>
    <row r="945" spans="1:6" ht="15">
      <c r="A945" s="114" t="s">
        <v>1258</v>
      </c>
      <c r="B945" s="115"/>
      <c r="C945" s="78">
        <v>1</v>
      </c>
      <c r="D945" s="79" t="s">
        <v>922</v>
      </c>
      <c r="E945" s="78" t="s">
        <v>7</v>
      </c>
      <c r="F945" s="80"/>
    </row>
    <row r="946" spans="1:6" ht="15">
      <c r="A946" s="114" t="s">
        <v>1259</v>
      </c>
      <c r="B946" s="115"/>
      <c r="C946" s="78">
        <v>1</v>
      </c>
      <c r="D946" s="79" t="s">
        <v>922</v>
      </c>
      <c r="E946" s="78" t="s">
        <v>7</v>
      </c>
      <c r="F946" s="80"/>
    </row>
    <row r="947" spans="1:6" ht="15">
      <c r="A947" s="114" t="s">
        <v>1260</v>
      </c>
      <c r="B947" s="115"/>
      <c r="C947" s="78">
        <v>1</v>
      </c>
      <c r="D947" s="79" t="s">
        <v>922</v>
      </c>
      <c r="E947" s="78" t="s">
        <v>7</v>
      </c>
      <c r="F947" s="80"/>
    </row>
    <row r="948" spans="1:6" ht="15">
      <c r="A948" s="114" t="s">
        <v>1261</v>
      </c>
      <c r="B948" s="115"/>
      <c r="C948" s="78">
        <v>1</v>
      </c>
      <c r="D948" s="79" t="s">
        <v>922</v>
      </c>
      <c r="E948" s="78" t="s">
        <v>7</v>
      </c>
      <c r="F948" s="80"/>
    </row>
    <row r="949" spans="1:6" ht="15">
      <c r="A949" s="114" t="s">
        <v>1262</v>
      </c>
      <c r="B949" s="115"/>
      <c r="C949" s="78">
        <v>1</v>
      </c>
      <c r="D949" s="79" t="s">
        <v>922</v>
      </c>
      <c r="E949" s="78" t="s">
        <v>7</v>
      </c>
      <c r="F949" s="80"/>
    </row>
    <row r="950" spans="1:6" ht="15">
      <c r="A950" s="114" t="s">
        <v>1263</v>
      </c>
      <c r="B950" s="115"/>
      <c r="C950" s="78">
        <v>1</v>
      </c>
      <c r="D950" s="79" t="s">
        <v>922</v>
      </c>
      <c r="E950" s="78" t="s">
        <v>7</v>
      </c>
      <c r="F950" s="80"/>
    </row>
    <row r="951" spans="1:6" ht="15">
      <c r="A951" s="114" t="s">
        <v>1264</v>
      </c>
      <c r="B951" s="115"/>
      <c r="C951" s="78">
        <v>1</v>
      </c>
      <c r="D951" s="79" t="s">
        <v>922</v>
      </c>
      <c r="E951" s="78" t="s">
        <v>7</v>
      </c>
      <c r="F951" s="80"/>
    </row>
    <row r="952" spans="1:6" ht="15">
      <c r="A952" s="114" t="s">
        <v>1265</v>
      </c>
      <c r="B952" s="115"/>
      <c r="C952" s="78">
        <v>1</v>
      </c>
      <c r="D952" s="79" t="s">
        <v>922</v>
      </c>
      <c r="E952" s="78" t="s">
        <v>7</v>
      </c>
      <c r="F952" s="80"/>
    </row>
    <row r="953" spans="1:6" ht="15">
      <c r="A953" s="114" t="s">
        <v>1266</v>
      </c>
      <c r="B953" s="115"/>
      <c r="C953" s="78">
        <v>1</v>
      </c>
      <c r="D953" s="79" t="s">
        <v>922</v>
      </c>
      <c r="E953" s="78" t="s">
        <v>7</v>
      </c>
      <c r="F953" s="80"/>
    </row>
    <row r="954" spans="1:6" ht="15">
      <c r="A954" s="114" t="s">
        <v>1267</v>
      </c>
      <c r="B954" s="115"/>
      <c r="C954" s="78">
        <v>1</v>
      </c>
      <c r="D954" s="79" t="s">
        <v>922</v>
      </c>
      <c r="E954" s="78" t="s">
        <v>7</v>
      </c>
      <c r="F954" s="80"/>
    </row>
    <row r="955" spans="1:6" ht="15">
      <c r="A955" s="114" t="s">
        <v>1268</v>
      </c>
      <c r="B955" s="115"/>
      <c r="C955" s="78">
        <v>1</v>
      </c>
      <c r="D955" s="79" t="s">
        <v>922</v>
      </c>
      <c r="E955" s="78" t="s">
        <v>7</v>
      </c>
      <c r="F955" s="80"/>
    </row>
    <row r="956" spans="1:6" ht="15">
      <c r="A956" s="114" t="s">
        <v>1269</v>
      </c>
      <c r="B956" s="115"/>
      <c r="C956" s="78">
        <v>1</v>
      </c>
      <c r="D956" s="79" t="s">
        <v>922</v>
      </c>
      <c r="E956" s="78" t="s">
        <v>7</v>
      </c>
      <c r="F956" s="80"/>
    </row>
    <row r="957" spans="1:6" ht="15">
      <c r="A957" s="114" t="s">
        <v>1270</v>
      </c>
      <c r="B957" s="115"/>
      <c r="C957" s="78">
        <v>1</v>
      </c>
      <c r="D957" s="79" t="s">
        <v>922</v>
      </c>
      <c r="E957" s="78" t="s">
        <v>7</v>
      </c>
      <c r="F957" s="80"/>
    </row>
    <row r="958" spans="1:6" ht="15">
      <c r="A958" s="114" t="s">
        <v>1271</v>
      </c>
      <c r="B958" s="115"/>
      <c r="C958" s="78">
        <v>1</v>
      </c>
      <c r="D958" s="79" t="s">
        <v>923</v>
      </c>
      <c r="E958" s="78" t="s">
        <v>7</v>
      </c>
      <c r="F958" s="80"/>
    </row>
    <row r="959" spans="1:6" ht="15">
      <c r="A959" s="114" t="s">
        <v>1272</v>
      </c>
      <c r="B959" s="115"/>
      <c r="C959" s="78">
        <v>1</v>
      </c>
      <c r="D959" s="79" t="s">
        <v>923</v>
      </c>
      <c r="E959" s="78" t="s">
        <v>7</v>
      </c>
      <c r="F959" s="80"/>
    </row>
    <row r="960" spans="1:6" ht="15">
      <c r="A960" s="114" t="s">
        <v>1273</v>
      </c>
      <c r="B960" s="115"/>
      <c r="C960" s="78">
        <v>1</v>
      </c>
      <c r="D960" s="79" t="s">
        <v>923</v>
      </c>
      <c r="E960" s="78" t="s">
        <v>7</v>
      </c>
      <c r="F960" s="80"/>
    </row>
    <row r="961" spans="1:6" ht="15">
      <c r="A961" s="114" t="s">
        <v>1274</v>
      </c>
      <c r="B961" s="115"/>
      <c r="C961" s="78">
        <v>1</v>
      </c>
      <c r="D961" s="79" t="s">
        <v>923</v>
      </c>
      <c r="E961" s="78" t="s">
        <v>7</v>
      </c>
      <c r="F961" s="80"/>
    </row>
    <row r="962" spans="1:6" ht="15">
      <c r="A962" s="114" t="s">
        <v>1275</v>
      </c>
      <c r="B962" s="115"/>
      <c r="C962" s="78">
        <v>1</v>
      </c>
      <c r="D962" s="79" t="s">
        <v>923</v>
      </c>
      <c r="E962" s="78" t="s">
        <v>7</v>
      </c>
      <c r="F962" s="80"/>
    </row>
    <row r="963" spans="1:6" ht="15">
      <c r="A963" s="114" t="s">
        <v>1276</v>
      </c>
      <c r="B963" s="115"/>
      <c r="C963" s="78">
        <v>1</v>
      </c>
      <c r="D963" s="79" t="s">
        <v>923</v>
      </c>
      <c r="E963" s="78" t="s">
        <v>7</v>
      </c>
      <c r="F963" s="80"/>
    </row>
    <row r="964" spans="1:6" ht="15">
      <c r="A964" s="114" t="s">
        <v>1277</v>
      </c>
      <c r="B964" s="115"/>
      <c r="C964" s="78">
        <v>1</v>
      </c>
      <c r="D964" s="79" t="s">
        <v>923</v>
      </c>
      <c r="E964" s="78" t="s">
        <v>7</v>
      </c>
      <c r="F964" s="80"/>
    </row>
    <row r="965" spans="1:6" ht="15">
      <c r="A965" s="114" t="s">
        <v>1278</v>
      </c>
      <c r="B965" s="115"/>
      <c r="C965" s="78">
        <v>1</v>
      </c>
      <c r="D965" s="79" t="s">
        <v>923</v>
      </c>
      <c r="E965" s="78" t="s">
        <v>7</v>
      </c>
      <c r="F965" s="80"/>
    </row>
    <row r="966" spans="1:6" ht="15">
      <c r="A966" s="114" t="s">
        <v>1279</v>
      </c>
      <c r="B966" s="115"/>
      <c r="C966" s="78">
        <v>1</v>
      </c>
      <c r="D966" s="79" t="s">
        <v>923</v>
      </c>
      <c r="E966" s="78" t="s">
        <v>7</v>
      </c>
      <c r="F966" s="80"/>
    </row>
    <row r="967" spans="1:6" ht="15">
      <c r="A967" s="114" t="s">
        <v>1280</v>
      </c>
      <c r="B967" s="115"/>
      <c r="C967" s="78">
        <v>1</v>
      </c>
      <c r="D967" s="79" t="s">
        <v>923</v>
      </c>
      <c r="E967" s="78" t="s">
        <v>7</v>
      </c>
      <c r="F967" s="80"/>
    </row>
    <row r="968" spans="1:6" ht="15">
      <c r="A968" s="114" t="s">
        <v>1281</v>
      </c>
      <c r="B968" s="115"/>
      <c r="C968" s="78">
        <v>1</v>
      </c>
      <c r="D968" s="79" t="s">
        <v>924</v>
      </c>
      <c r="E968" s="78" t="s">
        <v>7</v>
      </c>
      <c r="F968" s="80"/>
    </row>
    <row r="969" spans="1:6" ht="15">
      <c r="A969" s="114" t="s">
        <v>1282</v>
      </c>
      <c r="B969" s="115"/>
      <c r="C969" s="78">
        <v>1</v>
      </c>
      <c r="D969" s="79" t="s">
        <v>924</v>
      </c>
      <c r="E969" s="78" t="s">
        <v>7</v>
      </c>
      <c r="F969" s="13"/>
    </row>
    <row r="970" spans="1:6" ht="15">
      <c r="A970" s="114" t="s">
        <v>1283</v>
      </c>
      <c r="B970" s="115"/>
      <c r="C970" s="78">
        <v>1</v>
      </c>
      <c r="D970" s="79" t="s">
        <v>924</v>
      </c>
      <c r="E970" s="78" t="s">
        <v>7</v>
      </c>
      <c r="F970" s="13"/>
    </row>
    <row r="971" spans="1:6" ht="15">
      <c r="A971" s="114" t="s">
        <v>1284</v>
      </c>
      <c r="B971" s="115"/>
      <c r="C971" s="78">
        <v>1</v>
      </c>
      <c r="D971" s="79" t="s">
        <v>924</v>
      </c>
      <c r="E971" s="78" t="s">
        <v>7</v>
      </c>
      <c r="F971" s="13"/>
    </row>
    <row r="972" spans="1:6" ht="15">
      <c r="A972" s="114" t="s">
        <v>1285</v>
      </c>
      <c r="B972" s="115"/>
      <c r="C972" s="78">
        <v>1</v>
      </c>
      <c r="D972" s="79" t="s">
        <v>924</v>
      </c>
      <c r="E972" s="78" t="s">
        <v>7</v>
      </c>
      <c r="F972" s="81"/>
    </row>
    <row r="973" spans="1:6" ht="15">
      <c r="A973" s="114" t="s">
        <v>1286</v>
      </c>
      <c r="B973" s="115"/>
      <c r="C973" s="78">
        <v>1</v>
      </c>
      <c r="D973" s="79" t="s">
        <v>924</v>
      </c>
      <c r="E973" s="78" t="s">
        <v>7</v>
      </c>
      <c r="F973" s="81"/>
    </row>
    <row r="974" spans="1:6" ht="15">
      <c r="A974" s="114" t="s">
        <v>1287</v>
      </c>
      <c r="B974" s="115"/>
      <c r="C974" s="78">
        <v>1</v>
      </c>
      <c r="D974" s="79" t="s">
        <v>924</v>
      </c>
      <c r="E974" s="78" t="s">
        <v>7</v>
      </c>
      <c r="F974" s="81"/>
    </row>
    <row r="975" spans="1:6" ht="15">
      <c r="A975" s="114" t="s">
        <v>281</v>
      </c>
      <c r="B975" s="115"/>
      <c r="C975" s="78">
        <v>1</v>
      </c>
      <c r="D975" s="79" t="s">
        <v>925</v>
      </c>
      <c r="E975" s="78" t="s">
        <v>7</v>
      </c>
      <c r="F975" s="81"/>
    </row>
    <row r="976" spans="1:6" ht="15">
      <c r="A976" s="114" t="s">
        <v>281</v>
      </c>
      <c r="B976" s="115"/>
      <c r="C976" s="78">
        <v>70</v>
      </c>
      <c r="D976" s="79" t="s">
        <v>926</v>
      </c>
      <c r="E976" s="78" t="s">
        <v>7</v>
      </c>
      <c r="F976" s="81"/>
    </row>
    <row r="977" spans="1:6" ht="15">
      <c r="A977" s="114" t="s">
        <v>1421</v>
      </c>
      <c r="B977" s="115"/>
      <c r="C977" s="78">
        <v>42</v>
      </c>
      <c r="D977" s="79" t="s">
        <v>927</v>
      </c>
      <c r="E977" s="78" t="s">
        <v>7</v>
      </c>
      <c r="F977" s="81"/>
    </row>
    <row r="978" spans="1:6" ht="15">
      <c r="A978" s="114" t="s">
        <v>1422</v>
      </c>
      <c r="B978" s="115"/>
      <c r="C978" s="78">
        <v>42</v>
      </c>
      <c r="D978" s="79" t="s">
        <v>925</v>
      </c>
      <c r="E978" s="78" t="s">
        <v>7</v>
      </c>
      <c r="F978" s="81"/>
    </row>
    <row r="979" spans="1:6" ht="15">
      <c r="A979" s="114" t="s">
        <v>1288</v>
      </c>
      <c r="B979" s="115"/>
      <c r="C979" s="78">
        <v>40</v>
      </c>
      <c r="D979" s="79" t="s">
        <v>928</v>
      </c>
      <c r="E979" s="78" t="s">
        <v>7</v>
      </c>
      <c r="F979" s="82">
        <v>93564</v>
      </c>
    </row>
    <row r="980" spans="1:6" ht="15">
      <c r="A980" s="114" t="s">
        <v>1289</v>
      </c>
      <c r="B980" s="115"/>
      <c r="C980" s="78">
        <v>1</v>
      </c>
      <c r="D980" s="79" t="s">
        <v>929</v>
      </c>
      <c r="E980" s="78" t="s">
        <v>7</v>
      </c>
      <c r="F980" s="82">
        <v>6549.48</v>
      </c>
    </row>
    <row r="981" spans="1:6" ht="15">
      <c r="A981" s="114" t="s">
        <v>1290</v>
      </c>
      <c r="B981" s="115"/>
      <c r="C981" s="78">
        <v>1</v>
      </c>
      <c r="D981" s="79" t="s">
        <v>929</v>
      </c>
      <c r="E981" s="78" t="s">
        <v>7</v>
      </c>
      <c r="F981" s="82"/>
    </row>
    <row r="982" spans="1:6" ht="15">
      <c r="A982" s="114" t="s">
        <v>1291</v>
      </c>
      <c r="B982" s="115"/>
      <c r="C982" s="78">
        <v>1</v>
      </c>
      <c r="D982" s="79" t="s">
        <v>930</v>
      </c>
      <c r="E982" s="78" t="s">
        <v>7</v>
      </c>
      <c r="F982" s="82">
        <v>6549.48</v>
      </c>
    </row>
    <row r="983" spans="1:6" ht="15">
      <c r="A983" s="114" t="s">
        <v>1292</v>
      </c>
      <c r="B983" s="115"/>
      <c r="C983" s="78">
        <v>1</v>
      </c>
      <c r="D983" s="79" t="s">
        <v>930</v>
      </c>
      <c r="E983" s="78" t="s">
        <v>7</v>
      </c>
      <c r="F983" s="82"/>
    </row>
    <row r="984" spans="1:6" ht="15">
      <c r="A984" s="114" t="s">
        <v>1293</v>
      </c>
      <c r="B984" s="115"/>
      <c r="C984" s="78">
        <v>1</v>
      </c>
      <c r="D984" s="79" t="s">
        <v>931</v>
      </c>
      <c r="E984" s="78" t="s">
        <v>7</v>
      </c>
      <c r="F984" s="82"/>
    </row>
    <row r="985" spans="1:6" ht="15">
      <c r="A985" s="114" t="s">
        <v>1294</v>
      </c>
      <c r="B985" s="115"/>
      <c r="C985" s="78">
        <v>1</v>
      </c>
      <c r="D985" s="79" t="s">
        <v>931</v>
      </c>
      <c r="E985" s="78" t="s">
        <v>7</v>
      </c>
      <c r="F985" s="82">
        <v>4376.72</v>
      </c>
    </row>
    <row r="986" spans="1:6" ht="15">
      <c r="A986" s="114" t="s">
        <v>1295</v>
      </c>
      <c r="B986" s="115"/>
      <c r="C986" s="78">
        <v>1</v>
      </c>
      <c r="D986" s="79" t="s">
        <v>932</v>
      </c>
      <c r="E986" s="78" t="s">
        <v>7</v>
      </c>
      <c r="F986" s="82"/>
    </row>
    <row r="987" spans="1:6" ht="15">
      <c r="A987" s="114" t="s">
        <v>1296</v>
      </c>
      <c r="B987" s="115"/>
      <c r="C987" s="78">
        <v>1</v>
      </c>
      <c r="D987" s="79" t="s">
        <v>932</v>
      </c>
      <c r="E987" s="78" t="s">
        <v>7</v>
      </c>
      <c r="F987" s="82">
        <v>2456.06</v>
      </c>
    </row>
    <row r="988" spans="1:6" ht="15">
      <c r="A988" s="114" t="s">
        <v>1297</v>
      </c>
      <c r="B988" s="115"/>
      <c r="C988" s="78">
        <v>1</v>
      </c>
      <c r="D988" s="83" t="s">
        <v>933</v>
      </c>
      <c r="E988" s="78" t="s">
        <v>7</v>
      </c>
      <c r="F988" s="13">
        <v>529</v>
      </c>
    </row>
    <row r="989" spans="1:6" ht="15">
      <c r="A989" s="114" t="s">
        <v>1298</v>
      </c>
      <c r="B989" s="115"/>
      <c r="C989" s="78">
        <v>1</v>
      </c>
      <c r="D989" s="79" t="s">
        <v>934</v>
      </c>
      <c r="E989" s="78" t="s">
        <v>7</v>
      </c>
      <c r="F989" s="82">
        <v>2961.25</v>
      </c>
    </row>
    <row r="990" spans="1:6" ht="15">
      <c r="A990" s="114" t="s">
        <v>1299</v>
      </c>
      <c r="B990" s="115"/>
      <c r="C990" s="78">
        <v>1</v>
      </c>
      <c r="D990" s="79" t="s">
        <v>934</v>
      </c>
      <c r="E990" s="78" t="s">
        <v>7</v>
      </c>
      <c r="F990" s="82">
        <v>2961.25</v>
      </c>
    </row>
    <row r="991" spans="1:6" ht="15">
      <c r="A991" s="114" t="s">
        <v>1300</v>
      </c>
      <c r="B991" s="115"/>
      <c r="C991" s="78">
        <v>1</v>
      </c>
      <c r="D991" s="79" t="s">
        <v>934</v>
      </c>
      <c r="E991" s="78" t="s">
        <v>7</v>
      </c>
      <c r="F991" s="82">
        <v>2961.25</v>
      </c>
    </row>
    <row r="992" spans="1:6" ht="15">
      <c r="A992" s="114" t="s">
        <v>1301</v>
      </c>
      <c r="B992" s="115"/>
      <c r="C992" s="78">
        <v>1</v>
      </c>
      <c r="D992" s="79" t="s">
        <v>935</v>
      </c>
      <c r="E992" s="78" t="s">
        <v>7</v>
      </c>
      <c r="F992" s="84">
        <v>155.25</v>
      </c>
    </row>
    <row r="993" spans="1:6" ht="15">
      <c r="A993" s="114" t="s">
        <v>1302</v>
      </c>
      <c r="B993" s="115"/>
      <c r="C993" s="78">
        <v>1</v>
      </c>
      <c r="D993" s="79" t="s">
        <v>935</v>
      </c>
      <c r="E993" s="78" t="s">
        <v>7</v>
      </c>
      <c r="F993" s="84">
        <v>155.25</v>
      </c>
    </row>
    <row r="994" spans="1:6" ht="15">
      <c r="A994" s="114" t="s">
        <v>1303</v>
      </c>
      <c r="B994" s="115"/>
      <c r="C994" s="78">
        <v>1</v>
      </c>
      <c r="D994" s="79" t="s">
        <v>935</v>
      </c>
      <c r="E994" s="78" t="s">
        <v>7</v>
      </c>
      <c r="F994" s="84">
        <v>155.25</v>
      </c>
    </row>
    <row r="995" spans="1:6" ht="15">
      <c r="A995" s="114" t="s">
        <v>1304</v>
      </c>
      <c r="B995" s="115"/>
      <c r="C995" s="78">
        <v>1</v>
      </c>
      <c r="D995" s="79" t="s">
        <v>935</v>
      </c>
      <c r="E995" s="78" t="s">
        <v>7</v>
      </c>
      <c r="F995" s="84">
        <v>155.25</v>
      </c>
    </row>
    <row r="996" spans="1:6" ht="15">
      <c r="A996" s="114" t="s">
        <v>1305</v>
      </c>
      <c r="B996" s="115"/>
      <c r="C996" s="78">
        <v>1</v>
      </c>
      <c r="D996" s="79" t="s">
        <v>935</v>
      </c>
      <c r="E996" s="78" t="s">
        <v>7</v>
      </c>
      <c r="F996" s="84">
        <v>155.25</v>
      </c>
    </row>
    <row r="997" spans="1:6" ht="15">
      <c r="A997" s="114" t="s">
        <v>1306</v>
      </c>
      <c r="B997" s="115"/>
      <c r="C997" s="78">
        <v>1</v>
      </c>
      <c r="D997" s="79" t="s">
        <v>935</v>
      </c>
      <c r="E997" s="78" t="s">
        <v>7</v>
      </c>
      <c r="F997" s="84">
        <v>155.25</v>
      </c>
    </row>
    <row r="998" spans="1:6" ht="15">
      <c r="A998" s="114" t="s">
        <v>1307</v>
      </c>
      <c r="B998" s="115"/>
      <c r="C998" s="78">
        <v>1</v>
      </c>
      <c r="D998" s="79" t="s">
        <v>935</v>
      </c>
      <c r="E998" s="78" t="s">
        <v>7</v>
      </c>
      <c r="F998" s="84">
        <v>155.25</v>
      </c>
    </row>
    <row r="999" spans="1:6" ht="15">
      <c r="A999" s="114" t="s">
        <v>1308</v>
      </c>
      <c r="B999" s="115"/>
      <c r="C999" s="78">
        <v>1</v>
      </c>
      <c r="D999" s="79" t="s">
        <v>935</v>
      </c>
      <c r="E999" s="78" t="s">
        <v>7</v>
      </c>
      <c r="F999" s="84">
        <v>155.25</v>
      </c>
    </row>
    <row r="1000" spans="1:6" ht="15">
      <c r="A1000" s="114" t="s">
        <v>1309</v>
      </c>
      <c r="B1000" s="115"/>
      <c r="C1000" s="78">
        <v>1</v>
      </c>
      <c r="D1000" s="79" t="s">
        <v>935</v>
      </c>
      <c r="E1000" s="78" t="s">
        <v>7</v>
      </c>
      <c r="F1000" s="84">
        <v>155.25</v>
      </c>
    </row>
    <row r="1001" spans="1:6" ht="15">
      <c r="A1001" s="114" t="s">
        <v>1310</v>
      </c>
      <c r="B1001" s="115"/>
      <c r="C1001" s="78">
        <v>1</v>
      </c>
      <c r="D1001" s="79" t="s">
        <v>935</v>
      </c>
      <c r="E1001" s="78" t="s">
        <v>7</v>
      </c>
      <c r="F1001" s="84">
        <v>155.25</v>
      </c>
    </row>
    <row r="1002" spans="1:6" ht="15">
      <c r="A1002" s="114" t="s">
        <v>1311</v>
      </c>
      <c r="B1002" s="115"/>
      <c r="C1002" s="78">
        <v>1</v>
      </c>
      <c r="D1002" s="79" t="s">
        <v>935</v>
      </c>
      <c r="E1002" s="78" t="s">
        <v>7</v>
      </c>
      <c r="F1002" s="84">
        <v>155.25</v>
      </c>
    </row>
    <row r="1003" spans="1:6" ht="15">
      <c r="A1003" s="114" t="s">
        <v>1312</v>
      </c>
      <c r="B1003" s="115"/>
      <c r="C1003" s="78">
        <v>1</v>
      </c>
      <c r="D1003" s="79" t="s">
        <v>935</v>
      </c>
      <c r="E1003" s="78" t="s">
        <v>7</v>
      </c>
      <c r="F1003" s="84">
        <v>155.25</v>
      </c>
    </row>
    <row r="1004" spans="1:6" ht="15">
      <c r="A1004" s="114" t="s">
        <v>1313</v>
      </c>
      <c r="B1004" s="115"/>
      <c r="C1004" s="78">
        <v>1</v>
      </c>
      <c r="D1004" s="79" t="s">
        <v>935</v>
      </c>
      <c r="E1004" s="78" t="s">
        <v>7</v>
      </c>
      <c r="F1004" s="84">
        <v>155.25</v>
      </c>
    </row>
    <row r="1005" spans="1:6" ht="15">
      <c r="A1005" s="114" t="s">
        <v>1314</v>
      </c>
      <c r="B1005" s="115"/>
      <c r="C1005" s="78">
        <v>1</v>
      </c>
      <c r="D1005" s="79" t="s">
        <v>935</v>
      </c>
      <c r="E1005" s="78" t="s">
        <v>7</v>
      </c>
      <c r="F1005" s="84">
        <v>155.25</v>
      </c>
    </row>
    <row r="1006" spans="1:6" ht="15">
      <c r="A1006" s="114" t="s">
        <v>1315</v>
      </c>
      <c r="B1006" s="115"/>
      <c r="C1006" s="78">
        <v>1</v>
      </c>
      <c r="D1006" s="79" t="s">
        <v>935</v>
      </c>
      <c r="E1006" s="78" t="s">
        <v>7</v>
      </c>
      <c r="F1006" s="84">
        <v>155.25</v>
      </c>
    </row>
    <row r="1007" spans="1:6" ht="15">
      <c r="A1007" s="114" t="s">
        <v>1316</v>
      </c>
      <c r="B1007" s="115"/>
      <c r="C1007" s="78">
        <v>1</v>
      </c>
      <c r="D1007" s="79" t="s">
        <v>935</v>
      </c>
      <c r="E1007" s="78" t="s">
        <v>7</v>
      </c>
      <c r="F1007" s="84">
        <v>155.25</v>
      </c>
    </row>
    <row r="1008" spans="1:6" ht="15">
      <c r="A1008" s="114" t="s">
        <v>1317</v>
      </c>
      <c r="B1008" s="115"/>
      <c r="C1008" s="78">
        <v>1</v>
      </c>
      <c r="D1008" s="79" t="s">
        <v>935</v>
      </c>
      <c r="E1008" s="78" t="s">
        <v>7</v>
      </c>
      <c r="F1008" s="84">
        <v>155.25</v>
      </c>
    </row>
    <row r="1009" spans="1:6" ht="15">
      <c r="A1009" s="114" t="s">
        <v>1318</v>
      </c>
      <c r="B1009" s="115"/>
      <c r="C1009" s="78">
        <v>1</v>
      </c>
      <c r="D1009" s="79" t="s">
        <v>935</v>
      </c>
      <c r="E1009" s="78" t="s">
        <v>7</v>
      </c>
      <c r="F1009" s="84">
        <v>155.25</v>
      </c>
    </row>
    <row r="1010" spans="1:6" ht="15">
      <c r="A1010" s="114" t="s">
        <v>1319</v>
      </c>
      <c r="B1010" s="115"/>
      <c r="C1010" s="78">
        <v>1</v>
      </c>
      <c r="D1010" s="79" t="s">
        <v>935</v>
      </c>
      <c r="E1010" s="78" t="s">
        <v>7</v>
      </c>
      <c r="F1010" s="84">
        <v>155.25</v>
      </c>
    </row>
    <row r="1011" spans="1:6" ht="15">
      <c r="A1011" s="114" t="s">
        <v>1320</v>
      </c>
      <c r="B1011" s="115"/>
      <c r="C1011" s="78">
        <v>1</v>
      </c>
      <c r="D1011" s="79" t="s">
        <v>935</v>
      </c>
      <c r="E1011" s="78" t="s">
        <v>7</v>
      </c>
      <c r="F1011" s="84">
        <v>155.25</v>
      </c>
    </row>
    <row r="1012" spans="1:6" ht="15">
      <c r="A1012" s="114" t="s">
        <v>1321</v>
      </c>
      <c r="B1012" s="115"/>
      <c r="C1012" s="78">
        <v>1</v>
      </c>
      <c r="D1012" s="79" t="s">
        <v>935</v>
      </c>
      <c r="E1012" s="78" t="s">
        <v>7</v>
      </c>
      <c r="F1012" s="84">
        <v>155.25</v>
      </c>
    </row>
    <row r="1013" spans="1:6" ht="15">
      <c r="A1013" s="114" t="s">
        <v>1322</v>
      </c>
      <c r="B1013" s="115"/>
      <c r="C1013" s="78">
        <v>1</v>
      </c>
      <c r="D1013" s="79" t="s">
        <v>935</v>
      </c>
      <c r="E1013" s="78" t="s">
        <v>7</v>
      </c>
      <c r="F1013" s="84">
        <v>155.25</v>
      </c>
    </row>
    <row r="1014" spans="1:6" ht="15">
      <c r="A1014" s="114" t="s">
        <v>1323</v>
      </c>
      <c r="B1014" s="115"/>
      <c r="C1014" s="78">
        <v>1</v>
      </c>
      <c r="D1014" s="79" t="s">
        <v>935</v>
      </c>
      <c r="E1014" s="78" t="s">
        <v>7</v>
      </c>
      <c r="F1014" s="84">
        <v>155.25</v>
      </c>
    </row>
    <row r="1015" spans="1:6" ht="15">
      <c r="A1015" s="114" t="s">
        <v>1324</v>
      </c>
      <c r="B1015" s="115"/>
      <c r="C1015" s="78">
        <v>1</v>
      </c>
      <c r="D1015" s="79" t="s">
        <v>935</v>
      </c>
      <c r="E1015" s="78" t="s">
        <v>7</v>
      </c>
      <c r="F1015" s="84">
        <v>155.25</v>
      </c>
    </row>
    <row r="1016" spans="1:6" ht="15">
      <c r="A1016" s="114" t="s">
        <v>1325</v>
      </c>
      <c r="B1016" s="115"/>
      <c r="C1016" s="78">
        <v>1</v>
      </c>
      <c r="D1016" s="79" t="s">
        <v>935</v>
      </c>
      <c r="E1016" s="78" t="s">
        <v>7</v>
      </c>
      <c r="F1016" s="84">
        <v>155.25</v>
      </c>
    </row>
    <row r="1017" spans="1:6" ht="15">
      <c r="A1017" s="114" t="s">
        <v>1326</v>
      </c>
      <c r="B1017" s="115"/>
      <c r="C1017" s="78">
        <v>1</v>
      </c>
      <c r="D1017" s="79" t="s">
        <v>935</v>
      </c>
      <c r="E1017" s="78" t="s">
        <v>7</v>
      </c>
      <c r="F1017" s="84">
        <v>155.25</v>
      </c>
    </row>
    <row r="1018" spans="1:6" ht="15">
      <c r="A1018" s="114" t="s">
        <v>1327</v>
      </c>
      <c r="B1018" s="115"/>
      <c r="C1018" s="78">
        <v>1</v>
      </c>
      <c r="D1018" s="79" t="s">
        <v>935</v>
      </c>
      <c r="E1018" s="78" t="s">
        <v>7</v>
      </c>
      <c r="F1018" s="84">
        <v>155.25</v>
      </c>
    </row>
    <row r="1019" spans="1:6" ht="15">
      <c r="A1019" s="114" t="s">
        <v>1328</v>
      </c>
      <c r="B1019" s="115"/>
      <c r="C1019" s="78">
        <v>1</v>
      </c>
      <c r="D1019" s="79" t="s">
        <v>935</v>
      </c>
      <c r="E1019" s="78" t="s">
        <v>7</v>
      </c>
      <c r="F1019" s="84">
        <v>155.25</v>
      </c>
    </row>
    <row r="1020" spans="1:6" ht="15">
      <c r="A1020" s="114" t="s">
        <v>1329</v>
      </c>
      <c r="B1020" s="115"/>
      <c r="C1020" s="78">
        <v>1</v>
      </c>
      <c r="D1020" s="79" t="s">
        <v>935</v>
      </c>
      <c r="E1020" s="78" t="s">
        <v>7</v>
      </c>
      <c r="F1020" s="84">
        <v>155.25</v>
      </c>
    </row>
    <row r="1021" spans="1:6" ht="15">
      <c r="A1021" s="114" t="s">
        <v>1330</v>
      </c>
      <c r="B1021" s="115"/>
      <c r="C1021" s="78">
        <v>1</v>
      </c>
      <c r="D1021" s="79" t="s">
        <v>935</v>
      </c>
      <c r="E1021" s="78" t="s">
        <v>7</v>
      </c>
      <c r="F1021" s="84">
        <v>155.25</v>
      </c>
    </row>
    <row r="1022" spans="1:6" ht="15">
      <c r="A1022" s="114" t="s">
        <v>1331</v>
      </c>
      <c r="B1022" s="115"/>
      <c r="C1022" s="78">
        <v>1</v>
      </c>
      <c r="D1022" s="79" t="s">
        <v>935</v>
      </c>
      <c r="E1022" s="78" t="s">
        <v>7</v>
      </c>
      <c r="F1022" s="84">
        <v>155.25</v>
      </c>
    </row>
    <row r="1023" spans="1:6" ht="15">
      <c r="A1023" s="114" t="s">
        <v>1332</v>
      </c>
      <c r="B1023" s="115"/>
      <c r="C1023" s="78">
        <v>1</v>
      </c>
      <c r="D1023" s="79" t="s">
        <v>935</v>
      </c>
      <c r="E1023" s="78" t="s">
        <v>7</v>
      </c>
      <c r="F1023" s="84">
        <v>155.25</v>
      </c>
    </row>
    <row r="1024" spans="1:6" ht="15">
      <c r="A1024" s="114" t="s">
        <v>1333</v>
      </c>
      <c r="B1024" s="115"/>
      <c r="C1024" s="78">
        <v>1</v>
      </c>
      <c r="D1024" s="79" t="s">
        <v>935</v>
      </c>
      <c r="E1024" s="78" t="s">
        <v>7</v>
      </c>
      <c r="F1024" s="84">
        <v>155.25</v>
      </c>
    </row>
    <row r="1025" spans="1:6" ht="15">
      <c r="A1025" s="114" t="s">
        <v>1334</v>
      </c>
      <c r="B1025" s="115"/>
      <c r="C1025" s="78">
        <v>1</v>
      </c>
      <c r="D1025" s="79" t="s">
        <v>935</v>
      </c>
      <c r="E1025" s="78" t="s">
        <v>7</v>
      </c>
      <c r="F1025" s="84">
        <v>155.25</v>
      </c>
    </row>
    <row r="1026" spans="1:6" ht="15">
      <c r="A1026" s="114" t="s">
        <v>1335</v>
      </c>
      <c r="B1026" s="115"/>
      <c r="C1026" s="78">
        <v>1</v>
      </c>
      <c r="D1026" s="79" t="s">
        <v>935</v>
      </c>
      <c r="E1026" s="78" t="s">
        <v>7</v>
      </c>
      <c r="F1026" s="84">
        <v>155.25</v>
      </c>
    </row>
    <row r="1027" spans="1:6" ht="15">
      <c r="A1027" s="114" t="s">
        <v>1336</v>
      </c>
      <c r="B1027" s="115"/>
      <c r="C1027" s="78">
        <v>1</v>
      </c>
      <c r="D1027" s="79" t="s">
        <v>935</v>
      </c>
      <c r="E1027" s="78" t="s">
        <v>7</v>
      </c>
      <c r="F1027" s="84">
        <v>155.25</v>
      </c>
    </row>
    <row r="1028" spans="1:6" ht="15">
      <c r="A1028" s="114" t="s">
        <v>1337</v>
      </c>
      <c r="B1028" s="115"/>
      <c r="C1028" s="78">
        <v>1</v>
      </c>
      <c r="D1028" s="79" t="s">
        <v>935</v>
      </c>
      <c r="E1028" s="78" t="s">
        <v>7</v>
      </c>
      <c r="F1028" s="84">
        <v>155.25</v>
      </c>
    </row>
    <row r="1029" spans="1:6" ht="15">
      <c r="A1029" s="114" t="s">
        <v>1338</v>
      </c>
      <c r="B1029" s="115"/>
      <c r="C1029" s="78">
        <v>1</v>
      </c>
      <c r="D1029" s="79" t="s">
        <v>935</v>
      </c>
      <c r="E1029" s="78" t="s">
        <v>7</v>
      </c>
      <c r="F1029" s="84">
        <v>155.25</v>
      </c>
    </row>
    <row r="1030" spans="1:6" ht="15">
      <c r="A1030" s="114" t="s">
        <v>1339</v>
      </c>
      <c r="B1030" s="115"/>
      <c r="C1030" s="78">
        <v>1</v>
      </c>
      <c r="D1030" s="79" t="s">
        <v>935</v>
      </c>
      <c r="E1030" s="78" t="s">
        <v>7</v>
      </c>
      <c r="F1030" s="84">
        <v>155.25</v>
      </c>
    </row>
    <row r="1031" spans="1:6" ht="15">
      <c r="A1031" s="114" t="s">
        <v>1340</v>
      </c>
      <c r="B1031" s="115"/>
      <c r="C1031" s="78">
        <v>1</v>
      </c>
      <c r="D1031" s="79" t="s">
        <v>935</v>
      </c>
      <c r="E1031" s="78" t="s">
        <v>7</v>
      </c>
      <c r="F1031" s="84">
        <v>155.25</v>
      </c>
    </row>
    <row r="1032" spans="1:6" ht="15">
      <c r="A1032" s="114" t="s">
        <v>1341</v>
      </c>
      <c r="B1032" s="115"/>
      <c r="C1032" s="78">
        <v>1</v>
      </c>
      <c r="D1032" s="79" t="s">
        <v>935</v>
      </c>
      <c r="E1032" s="78" t="s">
        <v>7</v>
      </c>
      <c r="F1032" s="84">
        <v>155.25</v>
      </c>
    </row>
    <row r="1033" spans="1:6" ht="15">
      <c r="A1033" s="114" t="s">
        <v>1342</v>
      </c>
      <c r="B1033" s="115"/>
      <c r="C1033" s="78">
        <v>1</v>
      </c>
      <c r="D1033" s="79" t="s">
        <v>935</v>
      </c>
      <c r="E1033" s="78" t="s">
        <v>7</v>
      </c>
      <c r="F1033" s="84">
        <v>155.25</v>
      </c>
    </row>
    <row r="1034" spans="1:6" ht="15">
      <c r="A1034" s="114" t="s">
        <v>1343</v>
      </c>
      <c r="B1034" s="115"/>
      <c r="C1034" s="78">
        <v>1</v>
      </c>
      <c r="D1034" s="79" t="s">
        <v>935</v>
      </c>
      <c r="E1034" s="78" t="s">
        <v>7</v>
      </c>
      <c r="F1034" s="84">
        <v>155.25</v>
      </c>
    </row>
    <row r="1035" spans="1:6" ht="15">
      <c r="A1035" s="114" t="s">
        <v>1344</v>
      </c>
      <c r="B1035" s="115"/>
      <c r="C1035" s="78">
        <v>1</v>
      </c>
      <c r="D1035" s="79" t="s">
        <v>935</v>
      </c>
      <c r="E1035" s="78" t="s">
        <v>7</v>
      </c>
      <c r="F1035" s="84">
        <v>155.25</v>
      </c>
    </row>
    <row r="1036" spans="1:6" ht="15">
      <c r="A1036" s="114" t="s">
        <v>1345</v>
      </c>
      <c r="B1036" s="115"/>
      <c r="C1036" s="78">
        <v>1</v>
      </c>
      <c r="D1036" s="79" t="s">
        <v>935</v>
      </c>
      <c r="E1036" s="78" t="s">
        <v>7</v>
      </c>
      <c r="F1036" s="84">
        <v>155.25</v>
      </c>
    </row>
    <row r="1037" spans="1:6" ht="15">
      <c r="A1037" s="114" t="s">
        <v>1346</v>
      </c>
      <c r="B1037" s="115"/>
      <c r="C1037" s="78">
        <v>1</v>
      </c>
      <c r="D1037" s="79" t="s">
        <v>935</v>
      </c>
      <c r="E1037" s="78" t="s">
        <v>7</v>
      </c>
      <c r="F1037" s="84">
        <v>155.25</v>
      </c>
    </row>
    <row r="1038" spans="1:6" ht="15">
      <c r="A1038" s="114" t="s">
        <v>1347</v>
      </c>
      <c r="B1038" s="115"/>
      <c r="C1038" s="78">
        <v>1</v>
      </c>
      <c r="D1038" s="79" t="s">
        <v>935</v>
      </c>
      <c r="E1038" s="78" t="s">
        <v>7</v>
      </c>
      <c r="F1038" s="84">
        <v>155.25</v>
      </c>
    </row>
    <row r="1039" spans="1:6" ht="15">
      <c r="A1039" s="114" t="s">
        <v>1348</v>
      </c>
      <c r="B1039" s="115"/>
      <c r="C1039" s="78">
        <v>1</v>
      </c>
      <c r="D1039" s="79" t="s">
        <v>935</v>
      </c>
      <c r="E1039" s="78" t="s">
        <v>7</v>
      </c>
      <c r="F1039" s="84">
        <v>155.25</v>
      </c>
    </row>
    <row r="1040" spans="1:6" ht="15">
      <c r="A1040" s="114" t="s">
        <v>1349</v>
      </c>
      <c r="B1040" s="115"/>
      <c r="C1040" s="78">
        <v>1</v>
      </c>
      <c r="D1040" s="79" t="s">
        <v>936</v>
      </c>
      <c r="E1040" s="78" t="s">
        <v>7</v>
      </c>
      <c r="F1040" s="84">
        <v>1426</v>
      </c>
    </row>
    <row r="1041" spans="1:6" ht="15">
      <c r="A1041" s="114" t="s">
        <v>1350</v>
      </c>
      <c r="B1041" s="115"/>
      <c r="C1041" s="78">
        <v>1</v>
      </c>
      <c r="D1041" s="79" t="s">
        <v>936</v>
      </c>
      <c r="E1041" s="78" t="s">
        <v>7</v>
      </c>
      <c r="F1041" s="84">
        <v>1426</v>
      </c>
    </row>
    <row r="1042" spans="1:6" ht="15">
      <c r="A1042" s="114" t="s">
        <v>1351</v>
      </c>
      <c r="B1042" s="115"/>
      <c r="C1042" s="78">
        <v>1</v>
      </c>
      <c r="D1042" s="79" t="s">
        <v>936</v>
      </c>
      <c r="E1042" s="78" t="s">
        <v>7</v>
      </c>
      <c r="F1042" s="84">
        <v>1426</v>
      </c>
    </row>
    <row r="1043" spans="1:6" ht="15">
      <c r="A1043" s="114" t="s">
        <v>1352</v>
      </c>
      <c r="B1043" s="115"/>
      <c r="C1043" s="78">
        <v>1</v>
      </c>
      <c r="D1043" s="79" t="s">
        <v>936</v>
      </c>
      <c r="E1043" s="78" t="s">
        <v>7</v>
      </c>
      <c r="F1043" s="84">
        <v>1426</v>
      </c>
    </row>
    <row r="1044" spans="1:6" ht="15">
      <c r="A1044" s="114" t="s">
        <v>1353</v>
      </c>
      <c r="B1044" s="115"/>
      <c r="C1044" s="78">
        <v>1</v>
      </c>
      <c r="D1044" s="79" t="s">
        <v>936</v>
      </c>
      <c r="E1044" s="78" t="s">
        <v>7</v>
      </c>
      <c r="F1044" s="84">
        <v>1426</v>
      </c>
    </row>
    <row r="1045" spans="1:6" ht="15">
      <c r="A1045" s="114" t="s">
        <v>1354</v>
      </c>
      <c r="B1045" s="115"/>
      <c r="C1045" s="78">
        <v>1</v>
      </c>
      <c r="D1045" s="79" t="s">
        <v>936</v>
      </c>
      <c r="E1045" s="78" t="s">
        <v>7</v>
      </c>
      <c r="F1045" s="84">
        <v>1426</v>
      </c>
    </row>
    <row r="1046" spans="1:6" ht="15">
      <c r="A1046" s="114" t="s">
        <v>1355</v>
      </c>
      <c r="B1046" s="115"/>
      <c r="C1046" s="78">
        <v>1</v>
      </c>
      <c r="D1046" s="79" t="s">
        <v>936</v>
      </c>
      <c r="E1046" s="78" t="s">
        <v>7</v>
      </c>
      <c r="F1046" s="84">
        <v>1426</v>
      </c>
    </row>
    <row r="1047" spans="1:6" ht="15">
      <c r="A1047" s="114" t="s">
        <v>1356</v>
      </c>
      <c r="B1047" s="115"/>
      <c r="C1047" s="78">
        <v>1</v>
      </c>
      <c r="D1047" s="79" t="s">
        <v>936</v>
      </c>
      <c r="E1047" s="78" t="s">
        <v>7</v>
      </c>
      <c r="F1047" s="84">
        <v>1426</v>
      </c>
    </row>
    <row r="1048" spans="1:6" ht="15">
      <c r="A1048" s="114" t="s">
        <v>1357</v>
      </c>
      <c r="B1048" s="115"/>
      <c r="C1048" s="78">
        <v>1</v>
      </c>
      <c r="D1048" s="79" t="s">
        <v>937</v>
      </c>
      <c r="E1048" s="78" t="s">
        <v>7</v>
      </c>
      <c r="F1048" s="84">
        <v>2380.5</v>
      </c>
    </row>
    <row r="1049" spans="1:6" ht="15">
      <c r="A1049" s="114" t="s">
        <v>1358</v>
      </c>
      <c r="B1049" s="115"/>
      <c r="C1049" s="78">
        <v>1</v>
      </c>
      <c r="D1049" s="79" t="s">
        <v>937</v>
      </c>
      <c r="E1049" s="78" t="s">
        <v>7</v>
      </c>
      <c r="F1049" s="84">
        <v>2380.5</v>
      </c>
    </row>
    <row r="1050" spans="1:6" ht="15">
      <c r="A1050" s="114" t="s">
        <v>1359</v>
      </c>
      <c r="B1050" s="115"/>
      <c r="C1050" s="78">
        <v>1</v>
      </c>
      <c r="D1050" s="79" t="s">
        <v>937</v>
      </c>
      <c r="E1050" s="78" t="s">
        <v>7</v>
      </c>
      <c r="F1050" s="84">
        <v>2380.5</v>
      </c>
    </row>
    <row r="1051" spans="1:6" ht="15">
      <c r="A1051" s="114" t="s">
        <v>1360</v>
      </c>
      <c r="B1051" s="115"/>
      <c r="C1051" s="78">
        <v>1</v>
      </c>
      <c r="D1051" s="79" t="s">
        <v>938</v>
      </c>
      <c r="E1051" s="78" t="s">
        <v>7</v>
      </c>
      <c r="F1051" s="84">
        <v>5290</v>
      </c>
    </row>
    <row r="1052" spans="1:6" ht="15">
      <c r="A1052" s="114" t="s">
        <v>1361</v>
      </c>
      <c r="B1052" s="115"/>
      <c r="C1052" s="78">
        <v>1</v>
      </c>
      <c r="D1052" s="79" t="s">
        <v>938</v>
      </c>
      <c r="E1052" s="78" t="s">
        <v>7</v>
      </c>
      <c r="F1052" s="84">
        <v>5290</v>
      </c>
    </row>
    <row r="1053" spans="1:6" ht="15">
      <c r="A1053" s="114" t="s">
        <v>1362</v>
      </c>
      <c r="B1053" s="115"/>
      <c r="C1053" s="78">
        <v>1</v>
      </c>
      <c r="D1053" s="79" t="s">
        <v>938</v>
      </c>
      <c r="E1053" s="78" t="s">
        <v>7</v>
      </c>
      <c r="F1053" s="84">
        <v>5290</v>
      </c>
    </row>
    <row r="1054" spans="1:6" ht="15">
      <c r="A1054" s="114" t="s">
        <v>1363</v>
      </c>
      <c r="B1054" s="115"/>
      <c r="C1054" s="78">
        <v>1</v>
      </c>
      <c r="D1054" s="79" t="s">
        <v>938</v>
      </c>
      <c r="E1054" s="78" t="s">
        <v>7</v>
      </c>
      <c r="F1054" s="84">
        <v>5290</v>
      </c>
    </row>
    <row r="1055" spans="1:6" ht="15">
      <c r="A1055" s="114" t="s">
        <v>1364</v>
      </c>
      <c r="B1055" s="115"/>
      <c r="C1055" s="78">
        <v>1</v>
      </c>
      <c r="D1055" s="79" t="s">
        <v>938</v>
      </c>
      <c r="E1055" s="78" t="s">
        <v>7</v>
      </c>
      <c r="F1055" s="84">
        <v>5290</v>
      </c>
    </row>
    <row r="1056" spans="1:6" ht="15">
      <c r="A1056" s="114" t="s">
        <v>1365</v>
      </c>
      <c r="B1056" s="115"/>
      <c r="C1056" s="78">
        <v>1</v>
      </c>
      <c r="D1056" s="79" t="s">
        <v>938</v>
      </c>
      <c r="E1056" s="78" t="s">
        <v>7</v>
      </c>
      <c r="F1056" s="84">
        <v>5290</v>
      </c>
    </row>
    <row r="1057" spans="1:6" ht="15">
      <c r="A1057" s="114" t="s">
        <v>281</v>
      </c>
      <c r="B1057" s="115"/>
      <c r="C1057" s="78">
        <v>1</v>
      </c>
      <c r="D1057" s="79" t="s">
        <v>939</v>
      </c>
      <c r="E1057" s="78" t="s">
        <v>7</v>
      </c>
      <c r="F1057" s="84">
        <v>885.5</v>
      </c>
    </row>
    <row r="1058" spans="1:6" ht="15">
      <c r="A1058" s="114" t="s">
        <v>281</v>
      </c>
      <c r="B1058" s="115"/>
      <c r="C1058" s="78">
        <v>1</v>
      </c>
      <c r="D1058" s="79" t="s">
        <v>940</v>
      </c>
      <c r="E1058" s="78" t="s">
        <v>7</v>
      </c>
      <c r="F1058" s="84">
        <v>6670</v>
      </c>
    </row>
    <row r="1059" spans="1:6" ht="15">
      <c r="A1059" s="114" t="s">
        <v>1366</v>
      </c>
      <c r="B1059" s="115"/>
      <c r="C1059" s="78">
        <v>1</v>
      </c>
      <c r="D1059" s="79" t="s">
        <v>941</v>
      </c>
      <c r="E1059" s="78" t="s">
        <v>7</v>
      </c>
      <c r="F1059" s="84">
        <v>1725</v>
      </c>
    </row>
    <row r="1060" spans="1:6" ht="15">
      <c r="A1060" s="114" t="s">
        <v>1367</v>
      </c>
      <c r="B1060" s="115"/>
      <c r="C1060" s="78">
        <v>1</v>
      </c>
      <c r="D1060" s="79" t="s">
        <v>941</v>
      </c>
      <c r="E1060" s="78" t="s">
        <v>7</v>
      </c>
      <c r="F1060" s="84">
        <v>1725</v>
      </c>
    </row>
    <row r="1061" spans="1:6" ht="15">
      <c r="A1061" s="114" t="s">
        <v>281</v>
      </c>
      <c r="B1061" s="115"/>
      <c r="C1061" s="78">
        <v>1</v>
      </c>
      <c r="D1061" s="79" t="s">
        <v>942</v>
      </c>
      <c r="E1061" s="78" t="s">
        <v>7</v>
      </c>
      <c r="F1061" s="84">
        <v>0</v>
      </c>
    </row>
    <row r="1062" spans="1:6" ht="15">
      <c r="A1062" s="114" t="s">
        <v>281</v>
      </c>
      <c r="B1062" s="115"/>
      <c r="C1062" s="78">
        <v>1</v>
      </c>
      <c r="D1062" s="79" t="s">
        <v>943</v>
      </c>
      <c r="E1062" s="78" t="s">
        <v>7</v>
      </c>
      <c r="F1062" s="84">
        <v>0</v>
      </c>
    </row>
    <row r="1063" spans="1:6" ht="15">
      <c r="A1063" s="114" t="s">
        <v>281</v>
      </c>
      <c r="B1063" s="115"/>
      <c r="C1063" s="78">
        <v>1</v>
      </c>
      <c r="D1063" s="79" t="s">
        <v>943</v>
      </c>
      <c r="E1063" s="78" t="s">
        <v>7</v>
      </c>
      <c r="F1063" s="84">
        <v>0</v>
      </c>
    </row>
    <row r="1064" spans="1:6" ht="15">
      <c r="A1064" s="114" t="s">
        <v>1368</v>
      </c>
      <c r="B1064" s="115"/>
      <c r="C1064" s="78">
        <v>1</v>
      </c>
      <c r="D1064" s="79" t="s">
        <v>944</v>
      </c>
      <c r="E1064" s="78" t="s">
        <v>7</v>
      </c>
      <c r="F1064" s="84">
        <v>3795</v>
      </c>
    </row>
    <row r="1065" spans="1:6" ht="15">
      <c r="A1065" s="114" t="s">
        <v>1369</v>
      </c>
      <c r="B1065" s="115"/>
      <c r="C1065" s="78">
        <v>1</v>
      </c>
      <c r="D1065" s="79" t="s">
        <v>944</v>
      </c>
      <c r="E1065" s="78" t="s">
        <v>7</v>
      </c>
      <c r="F1065" s="84">
        <v>3795</v>
      </c>
    </row>
    <row r="1066" spans="1:6" ht="15">
      <c r="A1066" s="114" t="s">
        <v>1370</v>
      </c>
      <c r="B1066" s="115"/>
      <c r="C1066" s="78">
        <v>1</v>
      </c>
      <c r="D1066" s="79" t="s">
        <v>944</v>
      </c>
      <c r="E1066" s="78" t="s">
        <v>7</v>
      </c>
      <c r="F1066" s="84">
        <v>3795</v>
      </c>
    </row>
    <row r="1067" spans="1:6" ht="15">
      <c r="A1067" s="114" t="s">
        <v>281</v>
      </c>
      <c r="B1067" s="115"/>
      <c r="C1067" s="78">
        <v>1</v>
      </c>
      <c r="D1067" s="79" t="s">
        <v>945</v>
      </c>
      <c r="E1067" s="78" t="s">
        <v>7</v>
      </c>
      <c r="F1067" s="84">
        <v>0</v>
      </c>
    </row>
    <row r="1068" spans="1:6" ht="15">
      <c r="A1068" s="114" t="s">
        <v>281</v>
      </c>
      <c r="B1068" s="115"/>
      <c r="C1068" s="78">
        <v>1</v>
      </c>
      <c r="D1068" s="79" t="s">
        <v>945</v>
      </c>
      <c r="E1068" s="78" t="s">
        <v>7</v>
      </c>
      <c r="F1068" s="84">
        <v>0</v>
      </c>
    </row>
    <row r="1069" spans="1:6" ht="15">
      <c r="A1069" s="114" t="s">
        <v>281</v>
      </c>
      <c r="B1069" s="115"/>
      <c r="C1069" s="78">
        <v>1</v>
      </c>
      <c r="D1069" s="79" t="s">
        <v>946</v>
      </c>
      <c r="E1069" s="78" t="s">
        <v>7</v>
      </c>
      <c r="F1069" s="84">
        <v>3588</v>
      </c>
    </row>
    <row r="1070" spans="1:6" ht="15">
      <c r="A1070" s="114" t="s">
        <v>281</v>
      </c>
      <c r="B1070" s="115"/>
      <c r="C1070" s="78">
        <v>1</v>
      </c>
      <c r="D1070" s="79" t="s">
        <v>946</v>
      </c>
      <c r="E1070" s="78" t="s">
        <v>7</v>
      </c>
      <c r="F1070" s="84">
        <v>3588</v>
      </c>
    </row>
    <row r="1071" spans="1:6" ht="15">
      <c r="A1071" s="114" t="s">
        <v>281</v>
      </c>
      <c r="B1071" s="115"/>
      <c r="C1071" s="78">
        <v>1</v>
      </c>
      <c r="D1071" s="79" t="s">
        <v>946</v>
      </c>
      <c r="E1071" s="78" t="s">
        <v>7</v>
      </c>
      <c r="F1071" s="84">
        <v>3588</v>
      </c>
    </row>
    <row r="1072" spans="1:6" ht="15">
      <c r="A1072" s="114" t="s">
        <v>281</v>
      </c>
      <c r="B1072" s="115"/>
      <c r="C1072" s="78">
        <v>1</v>
      </c>
      <c r="D1072" s="79" t="s">
        <v>947</v>
      </c>
      <c r="E1072" s="78" t="s">
        <v>7</v>
      </c>
      <c r="F1072" s="84">
        <v>6095</v>
      </c>
    </row>
    <row r="1073" spans="1:6" ht="15">
      <c r="A1073" s="114" t="s">
        <v>281</v>
      </c>
      <c r="B1073" s="115"/>
      <c r="C1073" s="78">
        <v>1</v>
      </c>
      <c r="D1073" s="79" t="s">
        <v>947</v>
      </c>
      <c r="E1073" s="78" t="s">
        <v>7</v>
      </c>
      <c r="F1073" s="84">
        <v>6095</v>
      </c>
    </row>
    <row r="1074" spans="1:6" ht="15">
      <c r="A1074" s="114" t="s">
        <v>281</v>
      </c>
      <c r="B1074" s="115"/>
      <c r="C1074" s="78">
        <v>1</v>
      </c>
      <c r="D1074" s="79" t="s">
        <v>947</v>
      </c>
      <c r="E1074" s="78" t="s">
        <v>7</v>
      </c>
      <c r="F1074" s="84">
        <v>6095</v>
      </c>
    </row>
    <row r="1075" spans="1:6" ht="15">
      <c r="A1075" s="114" t="s">
        <v>1371</v>
      </c>
      <c r="B1075" s="115"/>
      <c r="C1075" s="78">
        <v>1</v>
      </c>
      <c r="D1075" s="79" t="s">
        <v>948</v>
      </c>
      <c r="E1075" s="78" t="s">
        <v>7</v>
      </c>
      <c r="F1075" s="84">
        <v>4945</v>
      </c>
    </row>
    <row r="1076" spans="1:6" ht="15">
      <c r="A1076" s="114" t="s">
        <v>1372</v>
      </c>
      <c r="B1076" s="115"/>
      <c r="C1076" s="78">
        <v>1</v>
      </c>
      <c r="D1076" s="79" t="s">
        <v>949</v>
      </c>
      <c r="E1076" s="78" t="s">
        <v>7</v>
      </c>
      <c r="F1076" s="84">
        <v>7245</v>
      </c>
    </row>
    <row r="1077" spans="1:6" ht="15">
      <c r="A1077" s="114" t="s">
        <v>281</v>
      </c>
      <c r="B1077" s="115"/>
      <c r="C1077" s="78"/>
      <c r="D1077" s="79" t="s">
        <v>950</v>
      </c>
      <c r="E1077" s="78" t="s">
        <v>7</v>
      </c>
      <c r="F1077" s="84">
        <v>227.7</v>
      </c>
    </row>
    <row r="1078" spans="1:6" ht="15">
      <c r="A1078" s="114" t="s">
        <v>1373</v>
      </c>
      <c r="B1078" s="115"/>
      <c r="C1078" s="78">
        <v>1</v>
      </c>
      <c r="D1078" s="79" t="s">
        <v>951</v>
      </c>
      <c r="E1078" s="78" t="s">
        <v>7</v>
      </c>
      <c r="F1078" s="84">
        <v>5267</v>
      </c>
    </row>
    <row r="1079" spans="1:6" ht="15">
      <c r="A1079" s="114" t="s">
        <v>1374</v>
      </c>
      <c r="B1079" s="115"/>
      <c r="C1079" s="78"/>
      <c r="D1079" s="79" t="s">
        <v>952</v>
      </c>
      <c r="E1079" s="78" t="s">
        <v>7</v>
      </c>
      <c r="F1079" s="84">
        <v>2817.5</v>
      </c>
    </row>
    <row r="1080" spans="1:6" ht="15">
      <c r="A1080" s="114" t="s">
        <v>1375</v>
      </c>
      <c r="B1080" s="115"/>
      <c r="C1080" s="78">
        <v>1</v>
      </c>
      <c r="D1080" s="79" t="s">
        <v>953</v>
      </c>
      <c r="E1080" s="78" t="s">
        <v>7</v>
      </c>
      <c r="F1080" s="84">
        <v>8625</v>
      </c>
    </row>
    <row r="1081" spans="1:6" ht="15">
      <c r="A1081" s="114" t="s">
        <v>1376</v>
      </c>
      <c r="B1081" s="115"/>
      <c r="C1081" s="78">
        <v>1</v>
      </c>
      <c r="D1081" s="79" t="s">
        <v>954</v>
      </c>
      <c r="E1081" s="78" t="s">
        <v>7</v>
      </c>
      <c r="F1081" s="84">
        <v>6555</v>
      </c>
    </row>
    <row r="1082" spans="1:6" ht="15">
      <c r="A1082" s="114" t="s">
        <v>281</v>
      </c>
      <c r="B1082" s="115"/>
      <c r="C1082" s="78">
        <v>1</v>
      </c>
      <c r="D1082" s="79" t="s">
        <v>955</v>
      </c>
      <c r="E1082" s="78" t="s">
        <v>7</v>
      </c>
      <c r="F1082" s="84">
        <v>4025</v>
      </c>
    </row>
    <row r="1083" spans="1:6" ht="15">
      <c r="A1083" s="114" t="s">
        <v>1377</v>
      </c>
      <c r="B1083" s="115"/>
      <c r="C1083" s="78">
        <v>1</v>
      </c>
      <c r="D1083" s="79" t="s">
        <v>956</v>
      </c>
      <c r="E1083" s="78" t="s">
        <v>7</v>
      </c>
      <c r="F1083" s="84">
        <v>2029.75</v>
      </c>
    </row>
    <row r="1084" spans="1:6" ht="15">
      <c r="A1084" s="114" t="s">
        <v>1378</v>
      </c>
      <c r="B1084" s="115"/>
      <c r="C1084" s="78">
        <v>1</v>
      </c>
      <c r="D1084" s="79" t="s">
        <v>956</v>
      </c>
      <c r="E1084" s="78" t="s">
        <v>7</v>
      </c>
      <c r="F1084" s="84">
        <v>2029.75</v>
      </c>
    </row>
    <row r="1085" spans="1:6" ht="15">
      <c r="A1085" s="114" t="s">
        <v>1379</v>
      </c>
      <c r="B1085" s="115"/>
      <c r="C1085" s="78">
        <v>1</v>
      </c>
      <c r="D1085" s="79" t="s">
        <v>956</v>
      </c>
      <c r="E1085" s="78" t="s">
        <v>7</v>
      </c>
      <c r="F1085" s="84">
        <v>2029.75</v>
      </c>
    </row>
    <row r="1086" spans="1:6" ht="15">
      <c r="A1086" s="114" t="s">
        <v>1380</v>
      </c>
      <c r="B1086" s="115"/>
      <c r="C1086" s="78">
        <v>1</v>
      </c>
      <c r="D1086" s="79" t="s">
        <v>956</v>
      </c>
      <c r="E1086" s="78" t="s">
        <v>7</v>
      </c>
      <c r="F1086" s="84">
        <v>2029.75</v>
      </c>
    </row>
    <row r="1087" spans="1:6" ht="15">
      <c r="A1087" s="114" t="s">
        <v>1381</v>
      </c>
      <c r="B1087" s="115"/>
      <c r="C1087" s="78">
        <v>1</v>
      </c>
      <c r="D1087" s="79" t="s">
        <v>956</v>
      </c>
      <c r="E1087" s="78" t="s">
        <v>7</v>
      </c>
      <c r="F1087" s="84">
        <v>2029.75</v>
      </c>
    </row>
    <row r="1088" spans="1:6" ht="15">
      <c r="A1088" s="114" t="s">
        <v>1382</v>
      </c>
      <c r="B1088" s="115"/>
      <c r="C1088" s="78">
        <v>1</v>
      </c>
      <c r="D1088" s="79" t="s">
        <v>957</v>
      </c>
      <c r="E1088" s="78" t="s">
        <v>7</v>
      </c>
      <c r="F1088" s="84">
        <v>2875</v>
      </c>
    </row>
    <row r="1089" spans="1:6" ht="15">
      <c r="A1089" s="114" t="s">
        <v>1383</v>
      </c>
      <c r="B1089" s="115"/>
      <c r="C1089" s="78">
        <v>1</v>
      </c>
      <c r="D1089" s="79" t="s">
        <v>958</v>
      </c>
      <c r="E1089" s="78" t="s">
        <v>7</v>
      </c>
      <c r="F1089" s="84">
        <v>3105</v>
      </c>
    </row>
    <row r="1090" spans="1:6" ht="15">
      <c r="A1090" s="114" t="s">
        <v>281</v>
      </c>
      <c r="B1090" s="115"/>
      <c r="C1090" s="85">
        <v>2</v>
      </c>
      <c r="D1090" s="83" t="s">
        <v>959</v>
      </c>
      <c r="E1090" s="78" t="s">
        <v>7</v>
      </c>
      <c r="F1090" s="13">
        <v>0</v>
      </c>
    </row>
    <row r="1091" spans="1:6" ht="15">
      <c r="A1091" s="114" t="s">
        <v>281</v>
      </c>
      <c r="B1091" s="115"/>
      <c r="C1091" s="85">
        <v>2</v>
      </c>
      <c r="D1091" s="83" t="s">
        <v>960</v>
      </c>
      <c r="E1091" s="78" t="s">
        <v>7</v>
      </c>
      <c r="F1091" s="13">
        <v>0</v>
      </c>
    </row>
    <row r="1092" spans="1:6" ht="15">
      <c r="A1092" s="114" t="s">
        <v>281</v>
      </c>
      <c r="B1092" s="115"/>
      <c r="C1092" s="85">
        <v>2</v>
      </c>
      <c r="D1092" s="83" t="s">
        <v>960</v>
      </c>
      <c r="E1092" s="78" t="s">
        <v>7</v>
      </c>
      <c r="F1092" s="13">
        <v>0</v>
      </c>
    </row>
    <row r="1093" spans="1:6" ht="15">
      <c r="A1093" s="114" t="s">
        <v>281</v>
      </c>
      <c r="B1093" s="115"/>
      <c r="C1093" s="85">
        <v>1</v>
      </c>
      <c r="D1093" s="83" t="s">
        <v>961</v>
      </c>
      <c r="E1093" s="78" t="s">
        <v>7</v>
      </c>
      <c r="F1093" s="13">
        <f>836*1.15</f>
        <v>961.4</v>
      </c>
    </row>
    <row r="1094" spans="1:6" ht="15">
      <c r="A1094" s="114" t="s">
        <v>281</v>
      </c>
      <c r="B1094" s="115"/>
      <c r="C1094" s="85">
        <v>1</v>
      </c>
      <c r="D1094" s="83" t="s">
        <v>961</v>
      </c>
      <c r="E1094" s="78" t="s">
        <v>7</v>
      </c>
      <c r="F1094" s="13">
        <f>2238*1.15</f>
        <v>2573.7</v>
      </c>
    </row>
    <row r="1095" spans="1:6" ht="15">
      <c r="A1095" s="114" t="s">
        <v>281</v>
      </c>
      <c r="B1095" s="115"/>
      <c r="C1095" s="85">
        <v>1</v>
      </c>
      <c r="D1095" s="83" t="s">
        <v>962</v>
      </c>
      <c r="E1095" s="78" t="s">
        <v>7</v>
      </c>
      <c r="F1095" s="13">
        <f>489*1.15</f>
        <v>562.3499999999999</v>
      </c>
    </row>
    <row r="1096" spans="1:6" ht="15">
      <c r="A1096" s="114" t="s">
        <v>281</v>
      </c>
      <c r="B1096" s="115"/>
      <c r="C1096" s="85">
        <v>1</v>
      </c>
      <c r="D1096" s="83" t="s">
        <v>963</v>
      </c>
      <c r="E1096" s="78" t="s">
        <v>7</v>
      </c>
      <c r="F1096" s="13">
        <f>2650*1.15</f>
        <v>3047.4999999999995</v>
      </c>
    </row>
    <row r="1097" spans="1:6" ht="15">
      <c r="A1097" s="114" t="s">
        <v>281</v>
      </c>
      <c r="B1097" s="115"/>
      <c r="C1097" s="85">
        <v>1</v>
      </c>
      <c r="D1097" s="83" t="s">
        <v>964</v>
      </c>
      <c r="E1097" s="78" t="s">
        <v>7</v>
      </c>
      <c r="F1097" s="13">
        <v>0</v>
      </c>
    </row>
    <row r="1098" spans="1:6" ht="15">
      <c r="A1098" s="114" t="s">
        <v>1384</v>
      </c>
      <c r="B1098" s="115"/>
      <c r="C1098" s="85">
        <v>1</v>
      </c>
      <c r="D1098" s="83" t="s">
        <v>965</v>
      </c>
      <c r="E1098" s="78" t="s">
        <v>7</v>
      </c>
      <c r="F1098" s="13">
        <f>929*1.15</f>
        <v>1068.35</v>
      </c>
    </row>
    <row r="1099" spans="1:6" ht="15">
      <c r="A1099" s="114" t="s">
        <v>1385</v>
      </c>
      <c r="B1099" s="115"/>
      <c r="C1099" s="85">
        <v>1</v>
      </c>
      <c r="D1099" s="83" t="s">
        <v>966</v>
      </c>
      <c r="E1099" s="78" t="s">
        <v>7</v>
      </c>
      <c r="F1099" s="13">
        <f>19987*1.15</f>
        <v>22985.05</v>
      </c>
    </row>
    <row r="1100" spans="1:6" ht="15">
      <c r="A1100" s="114" t="s">
        <v>1386</v>
      </c>
      <c r="B1100" s="115"/>
      <c r="C1100" s="85">
        <v>1</v>
      </c>
      <c r="D1100" s="83" t="s">
        <v>967</v>
      </c>
      <c r="E1100" s="78" t="s">
        <v>7</v>
      </c>
      <c r="F1100" s="13">
        <f>4970*1.15</f>
        <v>5715.5</v>
      </c>
    </row>
    <row r="1101" spans="1:6" ht="15">
      <c r="A1101" s="114" t="s">
        <v>1387</v>
      </c>
      <c r="B1101" s="115"/>
      <c r="C1101" s="85">
        <v>1</v>
      </c>
      <c r="D1101" s="83" t="s">
        <v>968</v>
      </c>
      <c r="E1101" s="78" t="s">
        <v>7</v>
      </c>
      <c r="F1101" s="13">
        <f>17688*1.15</f>
        <v>20341.199999999997</v>
      </c>
    </row>
    <row r="1102" spans="1:6" ht="15">
      <c r="A1102" s="114" t="s">
        <v>1388</v>
      </c>
      <c r="B1102" s="115"/>
      <c r="C1102" s="85">
        <v>1</v>
      </c>
      <c r="D1102" s="83" t="s">
        <v>969</v>
      </c>
      <c r="E1102" s="78" t="s">
        <v>7</v>
      </c>
      <c r="F1102" s="13">
        <f>7051*1.15</f>
        <v>8108.65</v>
      </c>
    </row>
    <row r="1103" spans="1:6" ht="15">
      <c r="A1103" s="114" t="s">
        <v>1389</v>
      </c>
      <c r="B1103" s="115"/>
      <c r="C1103" s="85">
        <v>1</v>
      </c>
      <c r="D1103" s="83" t="s">
        <v>970</v>
      </c>
      <c r="E1103" s="78" t="s">
        <v>7</v>
      </c>
      <c r="F1103" s="13">
        <f>7893*1.15</f>
        <v>9076.949999999999</v>
      </c>
    </row>
    <row r="1104" spans="1:6" ht="15">
      <c r="A1104" s="114" t="s">
        <v>281</v>
      </c>
      <c r="B1104" s="115"/>
      <c r="C1104" s="85">
        <v>1</v>
      </c>
      <c r="D1104" s="83" t="s">
        <v>971</v>
      </c>
      <c r="E1104" s="78" t="s">
        <v>7</v>
      </c>
      <c r="F1104" s="13">
        <f>3663*1.15</f>
        <v>4212.45</v>
      </c>
    </row>
    <row r="1105" spans="1:6" ht="15">
      <c r="A1105" s="114" t="s">
        <v>281</v>
      </c>
      <c r="B1105" s="115"/>
      <c r="C1105" s="85">
        <v>1</v>
      </c>
      <c r="D1105" s="83" t="s">
        <v>972</v>
      </c>
      <c r="E1105" s="78" t="s">
        <v>7</v>
      </c>
      <c r="F1105" s="13">
        <v>0</v>
      </c>
    </row>
    <row r="1106" spans="1:6" ht="15">
      <c r="A1106" s="114" t="s">
        <v>1390</v>
      </c>
      <c r="B1106" s="115"/>
      <c r="C1106" s="85">
        <v>1</v>
      </c>
      <c r="D1106" s="83" t="s">
        <v>973</v>
      </c>
      <c r="E1106" s="78" t="s">
        <v>7</v>
      </c>
      <c r="F1106" s="13">
        <f>11827*1.15</f>
        <v>13601.05</v>
      </c>
    </row>
    <row r="1107" spans="1:6" ht="15">
      <c r="A1107" s="114" t="s">
        <v>1391</v>
      </c>
      <c r="B1107" s="115"/>
      <c r="C1107" s="85">
        <v>2</v>
      </c>
      <c r="D1107" s="83" t="s">
        <v>974</v>
      </c>
      <c r="E1107" s="78" t="s">
        <v>7</v>
      </c>
      <c r="F1107" s="13">
        <f>11380*1.15</f>
        <v>13086.999999999998</v>
      </c>
    </row>
    <row r="1108" spans="1:6" ht="15">
      <c r="A1108" s="114" t="s">
        <v>1392</v>
      </c>
      <c r="B1108" s="115"/>
      <c r="C1108" s="85">
        <v>1</v>
      </c>
      <c r="D1108" s="83" t="s">
        <v>975</v>
      </c>
      <c r="E1108" s="78" t="s">
        <v>7</v>
      </c>
      <c r="F1108" s="13">
        <f>9200*1.15</f>
        <v>10580</v>
      </c>
    </row>
    <row r="1109" spans="1:6" ht="15">
      <c r="A1109" s="114" t="s">
        <v>1393</v>
      </c>
      <c r="B1109" s="115"/>
      <c r="C1109" s="85">
        <v>1</v>
      </c>
      <c r="D1109" s="83" t="s">
        <v>976</v>
      </c>
      <c r="E1109" s="78" t="s">
        <v>7</v>
      </c>
      <c r="F1109" s="13">
        <f>9418*1.15</f>
        <v>10830.699999999999</v>
      </c>
    </row>
    <row r="1110" spans="1:6" ht="15">
      <c r="A1110" s="114" t="s">
        <v>1394</v>
      </c>
      <c r="B1110" s="115"/>
      <c r="C1110" s="85">
        <v>1</v>
      </c>
      <c r="D1110" s="83" t="s">
        <v>977</v>
      </c>
      <c r="E1110" s="78" t="s">
        <v>7</v>
      </c>
      <c r="F1110" s="13">
        <v>9576.05</v>
      </c>
    </row>
    <row r="1111" spans="1:6" ht="15">
      <c r="A1111" s="114" t="s">
        <v>1395</v>
      </c>
      <c r="B1111" s="115"/>
      <c r="C1111" s="85">
        <v>1</v>
      </c>
      <c r="D1111" s="83" t="s">
        <v>978</v>
      </c>
      <c r="E1111" s="78" t="s">
        <v>7</v>
      </c>
      <c r="F1111" s="13">
        <f>12470*1.15</f>
        <v>14340.499999999998</v>
      </c>
    </row>
    <row r="1112" spans="1:6" ht="15">
      <c r="A1112" s="114" t="s">
        <v>1396</v>
      </c>
      <c r="B1112" s="115"/>
      <c r="C1112" s="85">
        <v>1</v>
      </c>
      <c r="D1112" s="83" t="s">
        <v>979</v>
      </c>
      <c r="E1112" s="78" t="s">
        <v>7</v>
      </c>
      <c r="F1112" s="13">
        <f>4161*1.15</f>
        <v>4785.15</v>
      </c>
    </row>
    <row r="1113" spans="1:6" ht="15">
      <c r="A1113" s="114" t="s">
        <v>1397</v>
      </c>
      <c r="B1113" s="115"/>
      <c r="C1113" s="85">
        <v>1</v>
      </c>
      <c r="D1113" s="83" t="s">
        <v>980</v>
      </c>
      <c r="E1113" s="78" t="s">
        <v>7</v>
      </c>
      <c r="F1113" s="13">
        <f>2292*1.15</f>
        <v>2635.7999999999997</v>
      </c>
    </row>
    <row r="1114" spans="1:6" ht="15">
      <c r="A1114" s="114" t="s">
        <v>1398</v>
      </c>
      <c r="B1114" s="115"/>
      <c r="C1114" s="85">
        <v>1</v>
      </c>
      <c r="D1114" s="83" t="s">
        <v>979</v>
      </c>
      <c r="E1114" s="78" t="s">
        <v>7</v>
      </c>
      <c r="F1114" s="13">
        <f>2292*1.15</f>
        <v>2635.7999999999997</v>
      </c>
    </row>
    <row r="1115" spans="1:6" ht="15">
      <c r="A1115" s="114" t="s">
        <v>1399</v>
      </c>
      <c r="B1115" s="115"/>
      <c r="C1115" s="85">
        <v>1</v>
      </c>
      <c r="D1115" s="83" t="s">
        <v>979</v>
      </c>
      <c r="E1115" s="78" t="s">
        <v>7</v>
      </c>
      <c r="F1115" s="13">
        <f>245*1.15</f>
        <v>281.75</v>
      </c>
    </row>
    <row r="1116" spans="1:6" ht="15">
      <c r="A1116" s="114" t="s">
        <v>1400</v>
      </c>
      <c r="B1116" s="115"/>
      <c r="C1116" s="85">
        <v>2</v>
      </c>
      <c r="D1116" s="83" t="s">
        <v>981</v>
      </c>
      <c r="E1116" s="78" t="s">
        <v>7</v>
      </c>
      <c r="F1116" s="13">
        <f>1434*1.15</f>
        <v>1649.1</v>
      </c>
    </row>
    <row r="1117" spans="1:6" ht="15">
      <c r="A1117" s="114" t="s">
        <v>1401</v>
      </c>
      <c r="B1117" s="115"/>
      <c r="C1117" s="85">
        <v>8</v>
      </c>
      <c r="D1117" s="83" t="s">
        <v>982</v>
      </c>
      <c r="E1117" s="78" t="s">
        <v>7</v>
      </c>
      <c r="F1117" s="13">
        <f>648*1.15</f>
        <v>745.1999999999999</v>
      </c>
    </row>
    <row r="1118" spans="1:6" ht="15">
      <c r="A1118" s="114" t="s">
        <v>1402</v>
      </c>
      <c r="B1118" s="115"/>
      <c r="C1118" s="85">
        <v>2</v>
      </c>
      <c r="D1118" s="83" t="s">
        <v>983</v>
      </c>
      <c r="E1118" s="78" t="s">
        <v>7</v>
      </c>
      <c r="F1118" s="13">
        <f>90*1.15</f>
        <v>103.49999999999999</v>
      </c>
    </row>
    <row r="1119" spans="1:6" ht="15">
      <c r="A1119" s="114" t="s">
        <v>1403</v>
      </c>
      <c r="B1119" s="115"/>
      <c r="C1119" s="85">
        <v>2</v>
      </c>
      <c r="D1119" s="83" t="s">
        <v>984</v>
      </c>
      <c r="E1119" s="78" t="s">
        <v>7</v>
      </c>
      <c r="F1119" s="13">
        <v>360</v>
      </c>
    </row>
    <row r="1120" spans="1:6" ht="15">
      <c r="A1120" s="114" t="s">
        <v>1404</v>
      </c>
      <c r="B1120" s="115"/>
      <c r="C1120" s="85">
        <v>1</v>
      </c>
      <c r="D1120" s="83" t="s">
        <v>985</v>
      </c>
      <c r="E1120" s="78" t="s">
        <v>7</v>
      </c>
      <c r="F1120" s="13">
        <v>7653.25</v>
      </c>
    </row>
    <row r="1121" spans="1:6" ht="15">
      <c r="A1121" s="114" t="s">
        <v>281</v>
      </c>
      <c r="B1121" s="115"/>
      <c r="C1121" s="85">
        <v>1</v>
      </c>
      <c r="D1121" s="83" t="s">
        <v>986</v>
      </c>
      <c r="E1121" s="78" t="s">
        <v>7</v>
      </c>
      <c r="F1121" s="13">
        <f>21453.3*1.15</f>
        <v>24671.295</v>
      </c>
    </row>
    <row r="1122" spans="1:6" ht="15">
      <c r="A1122" s="114" t="s">
        <v>281</v>
      </c>
      <c r="B1122" s="115"/>
      <c r="C1122" s="85">
        <v>5</v>
      </c>
      <c r="D1122" s="83" t="s">
        <v>987</v>
      </c>
      <c r="E1122" s="78" t="s">
        <v>7</v>
      </c>
      <c r="F1122" s="13">
        <f>1633.5*1.15</f>
        <v>1878.5249999999999</v>
      </c>
    </row>
    <row r="1123" spans="1:6" ht="15">
      <c r="A1123" s="114" t="s">
        <v>281</v>
      </c>
      <c r="B1123" s="115"/>
      <c r="C1123" s="85">
        <v>1</v>
      </c>
      <c r="D1123" s="83" t="s">
        <v>988</v>
      </c>
      <c r="E1123" s="78" t="s">
        <v>7</v>
      </c>
      <c r="F1123" s="13">
        <f>217.8*1.15</f>
        <v>250.47</v>
      </c>
    </row>
    <row r="1124" spans="1:6" ht="15">
      <c r="A1124" s="114" t="s">
        <v>281</v>
      </c>
      <c r="B1124" s="115"/>
      <c r="C1124" s="85">
        <v>2</v>
      </c>
      <c r="D1124" s="83" t="s">
        <v>989</v>
      </c>
      <c r="E1124" s="78" t="s">
        <v>7</v>
      </c>
      <c r="F1124" s="13">
        <f>250.47*1.15</f>
        <v>288.04049999999995</v>
      </c>
    </row>
    <row r="1125" spans="1:6" ht="15">
      <c r="A1125" s="114" t="s">
        <v>281</v>
      </c>
      <c r="B1125" s="115"/>
      <c r="C1125" s="85">
        <v>1</v>
      </c>
      <c r="D1125" s="83" t="s">
        <v>990</v>
      </c>
      <c r="E1125" s="78" t="s">
        <v>7</v>
      </c>
      <c r="F1125" s="13">
        <v>0</v>
      </c>
    </row>
    <row r="1126" spans="1:6" ht="15">
      <c r="A1126" s="114" t="s">
        <v>281</v>
      </c>
      <c r="B1126" s="115"/>
      <c r="C1126" s="85">
        <v>1</v>
      </c>
      <c r="D1126" s="83" t="s">
        <v>991</v>
      </c>
      <c r="E1126" s="78" t="s">
        <v>7</v>
      </c>
      <c r="F1126" s="13">
        <v>0</v>
      </c>
    </row>
    <row r="1127" spans="1:6" ht="15">
      <c r="A1127" s="114" t="s">
        <v>281</v>
      </c>
      <c r="B1127" s="115"/>
      <c r="C1127" s="85">
        <v>1</v>
      </c>
      <c r="D1127" s="83" t="s">
        <v>992</v>
      </c>
      <c r="E1127" s="78" t="s">
        <v>7</v>
      </c>
      <c r="F1127" s="13">
        <f>1263.24*1.15</f>
        <v>1452.7259999999999</v>
      </c>
    </row>
    <row r="1128" spans="1:6" ht="15">
      <c r="A1128" s="114" t="s">
        <v>281</v>
      </c>
      <c r="B1128" s="115"/>
      <c r="C1128" s="85">
        <v>1</v>
      </c>
      <c r="D1128" s="83" t="s">
        <v>993</v>
      </c>
      <c r="E1128" s="78" t="s">
        <v>7</v>
      </c>
      <c r="F1128" s="13">
        <f>1764.18*1.15</f>
        <v>2028.807</v>
      </c>
    </row>
    <row r="1129" spans="1:6" ht="15">
      <c r="A1129" s="114" t="s">
        <v>281</v>
      </c>
      <c r="B1129" s="115"/>
      <c r="C1129" s="85">
        <v>1</v>
      </c>
      <c r="D1129" s="83" t="s">
        <v>994</v>
      </c>
      <c r="E1129" s="78" t="s">
        <v>7</v>
      </c>
      <c r="F1129" s="13">
        <f>571.73*1.15</f>
        <v>657.4895</v>
      </c>
    </row>
    <row r="1130" spans="1:6" ht="15">
      <c r="A1130" s="114" t="s">
        <v>281</v>
      </c>
      <c r="B1130" s="115"/>
      <c r="C1130" s="85">
        <v>1</v>
      </c>
      <c r="D1130" s="83" t="s">
        <v>995</v>
      </c>
      <c r="E1130" s="78" t="s">
        <v>7</v>
      </c>
      <c r="F1130" s="13">
        <f>19383*1.15</f>
        <v>22290.449999999997</v>
      </c>
    </row>
    <row r="1131" spans="1:6" ht="15">
      <c r="A1131" s="114" t="s">
        <v>281</v>
      </c>
      <c r="B1131" s="115"/>
      <c r="C1131" s="85">
        <v>1</v>
      </c>
      <c r="D1131" s="83" t="s">
        <v>996</v>
      </c>
      <c r="E1131" s="78" t="s">
        <v>7</v>
      </c>
      <c r="F1131" s="13">
        <f>3105*1.15</f>
        <v>3570.7499999999995</v>
      </c>
    </row>
    <row r="1132" spans="1:6" ht="15">
      <c r="A1132" s="114" t="s">
        <v>281</v>
      </c>
      <c r="B1132" s="115"/>
      <c r="C1132" s="85">
        <v>1</v>
      </c>
      <c r="D1132" s="83" t="s">
        <v>997</v>
      </c>
      <c r="E1132" s="78" t="s">
        <v>7</v>
      </c>
      <c r="F1132" s="13">
        <f>1678*1.15</f>
        <v>1929.6999999999998</v>
      </c>
    </row>
    <row r="1133" spans="1:6" ht="15">
      <c r="A1133" s="114" t="s">
        <v>1398</v>
      </c>
      <c r="B1133" s="115"/>
      <c r="C1133" s="85">
        <v>2</v>
      </c>
      <c r="D1133" s="83" t="s">
        <v>998</v>
      </c>
      <c r="E1133" s="78" t="s">
        <v>7</v>
      </c>
      <c r="F1133" s="13">
        <f>6210*1.15</f>
        <v>7141.499999999999</v>
      </c>
    </row>
    <row r="1134" spans="1:6" ht="15">
      <c r="A1134" s="114" t="s">
        <v>1400</v>
      </c>
      <c r="B1134" s="115"/>
      <c r="C1134" s="85">
        <v>2</v>
      </c>
      <c r="D1134" s="83" t="s">
        <v>999</v>
      </c>
      <c r="E1134" s="78" t="s">
        <v>7</v>
      </c>
      <c r="F1134" s="13">
        <f>1930*1.15</f>
        <v>2219.5</v>
      </c>
    </row>
    <row r="1135" spans="1:6" ht="15">
      <c r="A1135" s="114" t="s">
        <v>1401</v>
      </c>
      <c r="B1135" s="115"/>
      <c r="C1135" s="85">
        <v>4</v>
      </c>
      <c r="D1135" s="83" t="s">
        <v>1000</v>
      </c>
      <c r="E1135" s="78" t="s">
        <v>7</v>
      </c>
      <c r="F1135" s="13">
        <f>592*1.15</f>
        <v>680.8</v>
      </c>
    </row>
    <row r="1136" spans="1:6" ht="15">
      <c r="A1136" s="114" t="s">
        <v>1402</v>
      </c>
      <c r="B1136" s="115"/>
      <c r="C1136" s="85">
        <v>1</v>
      </c>
      <c r="D1136" s="83" t="s">
        <v>1001</v>
      </c>
      <c r="E1136" s="78" t="s">
        <v>7</v>
      </c>
      <c r="F1136" s="13">
        <f>78*1.15</f>
        <v>89.69999999999999</v>
      </c>
    </row>
    <row r="1137" spans="1:6" ht="15">
      <c r="A1137" s="114" t="s">
        <v>281</v>
      </c>
      <c r="B1137" s="115"/>
      <c r="C1137" s="85">
        <v>1</v>
      </c>
      <c r="D1137" s="83" t="s">
        <v>1002</v>
      </c>
      <c r="E1137" s="78" t="s">
        <v>7</v>
      </c>
      <c r="F1137" s="13">
        <v>4515.64</v>
      </c>
    </row>
    <row r="1138" spans="1:6" ht="15">
      <c r="A1138" s="114" t="s">
        <v>281</v>
      </c>
      <c r="B1138" s="115"/>
      <c r="C1138" s="85">
        <v>1</v>
      </c>
      <c r="D1138" s="83" t="s">
        <v>1003</v>
      </c>
      <c r="E1138" s="78" t="s">
        <v>7</v>
      </c>
      <c r="F1138" s="13">
        <v>4515.64</v>
      </c>
    </row>
    <row r="1139" spans="1:6" ht="15">
      <c r="A1139" s="114" t="s">
        <v>281</v>
      </c>
      <c r="B1139" s="115"/>
      <c r="C1139" s="85">
        <v>7</v>
      </c>
      <c r="D1139" s="83" t="s">
        <v>1004</v>
      </c>
      <c r="E1139" s="78" t="s">
        <v>7</v>
      </c>
      <c r="F1139" s="13">
        <f>2908.05*1.15</f>
        <v>3344.2575</v>
      </c>
    </row>
    <row r="1140" spans="1:6" ht="15">
      <c r="A1140" s="114" t="s">
        <v>281</v>
      </c>
      <c r="B1140" s="115"/>
      <c r="C1140" s="85">
        <v>10</v>
      </c>
      <c r="D1140" s="83" t="s">
        <v>1005</v>
      </c>
      <c r="E1140" s="78" t="s">
        <v>7</v>
      </c>
      <c r="F1140" s="13">
        <f>96097.51*1.15</f>
        <v>110512.13649999998</v>
      </c>
    </row>
    <row r="1141" spans="1:6" ht="15">
      <c r="A1141" s="114" t="s">
        <v>281</v>
      </c>
      <c r="B1141" s="115"/>
      <c r="C1141" s="85">
        <v>7</v>
      </c>
      <c r="D1141" s="83" t="s">
        <v>1006</v>
      </c>
      <c r="E1141" s="78" t="s">
        <v>7</v>
      </c>
      <c r="F1141" s="13">
        <f>9408.33*1.15</f>
        <v>10819.5795</v>
      </c>
    </row>
    <row r="1142" spans="1:6" ht="15">
      <c r="A1142" s="114" t="s">
        <v>281</v>
      </c>
      <c r="B1142" s="115"/>
      <c r="C1142" s="85">
        <v>2</v>
      </c>
      <c r="D1142" s="83" t="s">
        <v>1007</v>
      </c>
      <c r="E1142" s="78" t="s">
        <v>7</v>
      </c>
      <c r="F1142" s="13">
        <f>40574.5*1.15</f>
        <v>46660.674999999996</v>
      </c>
    </row>
    <row r="1143" spans="1:6" ht="15">
      <c r="A1143" s="114" t="s">
        <v>281</v>
      </c>
      <c r="B1143" s="115"/>
      <c r="C1143" s="85">
        <v>10</v>
      </c>
      <c r="D1143" s="83" t="s">
        <v>1008</v>
      </c>
      <c r="E1143" s="78" t="s">
        <v>7</v>
      </c>
      <c r="F1143" s="13">
        <f>26981.12*1.15</f>
        <v>31028.287999999997</v>
      </c>
    </row>
    <row r="1144" spans="1:6" ht="15">
      <c r="A1144" s="114" t="s">
        <v>1402</v>
      </c>
      <c r="B1144" s="115"/>
      <c r="C1144" s="85">
        <v>1</v>
      </c>
      <c r="D1144" s="83" t="s">
        <v>1009</v>
      </c>
      <c r="E1144" s="78" t="s">
        <v>7</v>
      </c>
      <c r="F1144" s="13">
        <f>2800*1.15</f>
        <v>3219.9999999999995</v>
      </c>
    </row>
    <row r="1145" spans="1:6" ht="15">
      <c r="A1145" s="114" t="s">
        <v>281</v>
      </c>
      <c r="B1145" s="115"/>
      <c r="C1145" s="85">
        <v>1</v>
      </c>
      <c r="D1145" s="83" t="s">
        <v>1010</v>
      </c>
      <c r="E1145" s="78" t="s">
        <v>203</v>
      </c>
      <c r="F1145" s="13">
        <v>3318</v>
      </c>
    </row>
    <row r="1146" spans="1:6" ht="15">
      <c r="A1146" s="114" t="s">
        <v>281</v>
      </c>
      <c r="B1146" s="115"/>
      <c r="C1146" s="85">
        <v>5</v>
      </c>
      <c r="D1146" s="83" t="s">
        <v>1011</v>
      </c>
      <c r="E1146" s="78" t="s">
        <v>203</v>
      </c>
      <c r="F1146" s="13">
        <v>15525.06</v>
      </c>
    </row>
    <row r="1147" spans="1:6" ht="15">
      <c r="A1147" s="114" t="s">
        <v>281</v>
      </c>
      <c r="B1147" s="115"/>
      <c r="C1147" s="85">
        <v>1</v>
      </c>
      <c r="D1147" s="83" t="s">
        <v>1012</v>
      </c>
      <c r="E1147" s="78" t="s">
        <v>1013</v>
      </c>
      <c r="F1147" s="13">
        <f>23042*1.15</f>
        <v>26498.3</v>
      </c>
    </row>
    <row r="1148" spans="1:6" ht="15">
      <c r="A1148" s="114" t="s">
        <v>281</v>
      </c>
      <c r="B1148" s="115"/>
      <c r="C1148" s="85">
        <v>1</v>
      </c>
      <c r="D1148" s="83" t="s">
        <v>1014</v>
      </c>
      <c r="E1148" s="78" t="s">
        <v>1013</v>
      </c>
      <c r="F1148" s="13">
        <f>29886*1.15</f>
        <v>34368.899999999994</v>
      </c>
    </row>
    <row r="1149" spans="1:6" ht="15">
      <c r="A1149" s="114" t="s">
        <v>281</v>
      </c>
      <c r="B1149" s="115"/>
      <c r="C1149" s="85">
        <v>1</v>
      </c>
      <c r="D1149" s="83" t="s">
        <v>1015</v>
      </c>
      <c r="E1149" s="78" t="s">
        <v>1013</v>
      </c>
      <c r="F1149" s="13">
        <f>15246*1.15</f>
        <v>17532.899999999998</v>
      </c>
    </row>
    <row r="1150" spans="1:6" ht="15">
      <c r="A1150" s="114" t="s">
        <v>281</v>
      </c>
      <c r="B1150" s="115"/>
      <c r="C1150" s="85">
        <v>1</v>
      </c>
      <c r="D1150" s="83" t="s">
        <v>1016</v>
      </c>
      <c r="E1150" s="78" t="s">
        <v>1013</v>
      </c>
      <c r="F1150" s="13">
        <f>20104*1.15</f>
        <v>23119.6</v>
      </c>
    </row>
    <row r="1151" spans="1:6" ht="15">
      <c r="A1151" s="114" t="s">
        <v>281</v>
      </c>
      <c r="B1151" s="115"/>
      <c r="C1151" s="85">
        <v>6</v>
      </c>
      <c r="D1151" s="83" t="s">
        <v>1017</v>
      </c>
      <c r="E1151" s="78" t="s">
        <v>1013</v>
      </c>
      <c r="F1151" s="13">
        <f>18426*1.15</f>
        <v>21189.899999999998</v>
      </c>
    </row>
    <row r="1152" spans="1:6" ht="15">
      <c r="A1152" s="114" t="s">
        <v>281</v>
      </c>
      <c r="B1152" s="115"/>
      <c r="C1152" s="85">
        <v>1</v>
      </c>
      <c r="D1152" s="83" t="s">
        <v>1018</v>
      </c>
      <c r="E1152" s="78" t="s">
        <v>1013</v>
      </c>
      <c r="F1152" s="13">
        <f>58135*1.15</f>
        <v>66855.25</v>
      </c>
    </row>
    <row r="1153" spans="1:6" ht="15">
      <c r="A1153" s="114" t="s">
        <v>281</v>
      </c>
      <c r="B1153" s="115"/>
      <c r="C1153" s="85">
        <v>2</v>
      </c>
      <c r="D1153" s="83" t="s">
        <v>1019</v>
      </c>
      <c r="E1153" s="78" t="s">
        <v>1013</v>
      </c>
      <c r="F1153" s="13">
        <f>680*1.15</f>
        <v>781.9999999999999</v>
      </c>
    </row>
    <row r="1154" spans="1:6" ht="15">
      <c r="A1154" s="114" t="s">
        <v>281</v>
      </c>
      <c r="B1154" s="115"/>
      <c r="C1154" s="85">
        <v>1</v>
      </c>
      <c r="D1154" s="83" t="s">
        <v>1020</v>
      </c>
      <c r="E1154" s="78" t="s">
        <v>1013</v>
      </c>
      <c r="F1154" s="13">
        <f>66630.84*1.15</f>
        <v>76625.46599999999</v>
      </c>
    </row>
    <row r="1155" spans="1:6" ht="15">
      <c r="A1155" s="114" t="s">
        <v>281</v>
      </c>
      <c r="B1155" s="115"/>
      <c r="C1155" s="85">
        <v>1</v>
      </c>
      <c r="D1155" s="83" t="s">
        <v>1021</v>
      </c>
      <c r="E1155" s="78" t="s">
        <v>1013</v>
      </c>
      <c r="F1155" s="13">
        <f>13454.1*1.15</f>
        <v>15472.214999999998</v>
      </c>
    </row>
    <row r="1156" spans="1:6" ht="15">
      <c r="A1156" s="114" t="s">
        <v>281</v>
      </c>
      <c r="B1156" s="115"/>
      <c r="C1156" s="85">
        <v>1</v>
      </c>
      <c r="D1156" s="83" t="s">
        <v>1022</v>
      </c>
      <c r="E1156" s="78" t="s">
        <v>1013</v>
      </c>
      <c r="F1156" s="13">
        <f>31786.2*1.15</f>
        <v>36554.13</v>
      </c>
    </row>
    <row r="1157" spans="1:6" ht="15">
      <c r="A1157" s="114" t="s">
        <v>281</v>
      </c>
      <c r="B1157" s="115"/>
      <c r="C1157" s="85">
        <v>1</v>
      </c>
      <c r="D1157" s="83" t="s">
        <v>1023</v>
      </c>
      <c r="E1157" s="78" t="s">
        <v>1013</v>
      </c>
      <c r="F1157" s="13">
        <f>5171.4*1.15</f>
        <v>5947.109999999999</v>
      </c>
    </row>
    <row r="1158" spans="1:6" ht="15">
      <c r="A1158" s="114" t="s">
        <v>281</v>
      </c>
      <c r="B1158" s="115"/>
      <c r="C1158" s="85">
        <v>1</v>
      </c>
      <c r="D1158" s="83" t="s">
        <v>1024</v>
      </c>
      <c r="E1158" s="78" t="s">
        <v>1013</v>
      </c>
      <c r="F1158" s="13">
        <f>6768.9*1.15</f>
        <v>7784.234999999999</v>
      </c>
    </row>
    <row r="1159" spans="1:6" ht="15">
      <c r="A1159" s="114" t="s">
        <v>1500</v>
      </c>
      <c r="B1159" s="115"/>
      <c r="C1159" s="85">
        <v>1</v>
      </c>
      <c r="D1159" s="83" t="s">
        <v>1025</v>
      </c>
      <c r="E1159" s="78" t="s">
        <v>1013</v>
      </c>
      <c r="F1159" s="13">
        <f>3610.95*1.15</f>
        <v>4152.5925</v>
      </c>
    </row>
    <row r="1160" spans="1:6" ht="15">
      <c r="A1160" s="114" t="s">
        <v>1501</v>
      </c>
      <c r="B1160" s="115"/>
      <c r="C1160" s="85">
        <v>2</v>
      </c>
      <c r="D1160" s="83" t="s">
        <v>1026</v>
      </c>
      <c r="E1160" s="78" t="s">
        <v>1013</v>
      </c>
      <c r="F1160" s="13">
        <f>380.1*1.15</f>
        <v>437.115</v>
      </c>
    </row>
    <row r="1161" spans="1:6" ht="15">
      <c r="A1161" s="114" t="s">
        <v>1502</v>
      </c>
      <c r="B1161" s="115"/>
      <c r="C1161" s="85">
        <v>1</v>
      </c>
      <c r="D1161" s="83" t="s">
        <v>1027</v>
      </c>
      <c r="E1161" s="78" t="s">
        <v>1013</v>
      </c>
      <c r="F1161" s="13">
        <f>304.08*1.15</f>
        <v>349.69199999999995</v>
      </c>
    </row>
    <row r="1162" spans="1:6" ht="15">
      <c r="A1162" s="114" t="s">
        <v>1499</v>
      </c>
      <c r="B1162" s="115"/>
      <c r="C1162" s="85">
        <v>1</v>
      </c>
      <c r="D1162" s="83" t="s">
        <v>1028</v>
      </c>
      <c r="E1162" s="78" t="s">
        <v>1013</v>
      </c>
      <c r="F1162" s="13">
        <f>1875.16*1.15</f>
        <v>2156.4339999999997</v>
      </c>
    </row>
    <row r="1163" spans="1:6" ht="15">
      <c r="A1163" s="114" t="s">
        <v>281</v>
      </c>
      <c r="B1163" s="115"/>
      <c r="C1163" s="85">
        <v>1</v>
      </c>
      <c r="D1163" s="83" t="s">
        <v>1029</v>
      </c>
      <c r="E1163" s="78" t="s">
        <v>1013</v>
      </c>
      <c r="F1163" s="13">
        <f>342.09*1.15</f>
        <v>393.40349999999995</v>
      </c>
    </row>
    <row r="1164" spans="1:6" ht="15">
      <c r="A1164" s="114" t="s">
        <v>281</v>
      </c>
      <c r="B1164" s="115"/>
      <c r="C1164" s="85">
        <v>1</v>
      </c>
      <c r="D1164" s="83" t="s">
        <v>1030</v>
      </c>
      <c r="E1164" s="78" t="s">
        <v>1013</v>
      </c>
      <c r="F1164" s="13">
        <f>14080*1.15</f>
        <v>16191.999999999998</v>
      </c>
    </row>
    <row r="1165" spans="1:6" ht="15">
      <c r="A1165" s="114" t="s">
        <v>1492</v>
      </c>
      <c r="B1165" s="115"/>
      <c r="C1165" s="85">
        <v>1</v>
      </c>
      <c r="D1165" s="83" t="s">
        <v>1031</v>
      </c>
      <c r="E1165" s="78" t="s">
        <v>1013</v>
      </c>
      <c r="F1165" s="13">
        <f>8100*1.15</f>
        <v>9315</v>
      </c>
    </row>
    <row r="1166" spans="1:6" ht="15">
      <c r="A1166" s="114" t="s">
        <v>1492</v>
      </c>
      <c r="B1166" s="115"/>
      <c r="C1166" s="85">
        <v>1</v>
      </c>
      <c r="D1166" s="83" t="s">
        <v>1032</v>
      </c>
      <c r="E1166" s="78" t="s">
        <v>1013</v>
      </c>
      <c r="F1166" s="13">
        <f>27700*1.15</f>
        <v>31854.999999999996</v>
      </c>
    </row>
    <row r="1167" spans="1:6" ht="15">
      <c r="A1167" s="114" t="s">
        <v>1493</v>
      </c>
      <c r="B1167" s="115"/>
      <c r="C1167" s="85">
        <v>1</v>
      </c>
      <c r="D1167" s="83" t="s">
        <v>1033</v>
      </c>
      <c r="E1167" s="78" t="s">
        <v>1013</v>
      </c>
      <c r="F1167" s="13">
        <f>3950*1.15</f>
        <v>4542.5</v>
      </c>
    </row>
    <row r="1168" spans="1:6" ht="15">
      <c r="A1168" s="114" t="s">
        <v>1494</v>
      </c>
      <c r="B1168" s="115"/>
      <c r="C1168" s="85">
        <v>1</v>
      </c>
      <c r="D1168" s="83" t="s">
        <v>1034</v>
      </c>
      <c r="E1168" s="78" t="s">
        <v>1013</v>
      </c>
      <c r="F1168" s="13">
        <f>1389*1.15</f>
        <v>1597.35</v>
      </c>
    </row>
    <row r="1169" spans="1:6" ht="15">
      <c r="A1169" s="114" t="s">
        <v>281</v>
      </c>
      <c r="B1169" s="115"/>
      <c r="C1169" s="85">
        <v>1</v>
      </c>
      <c r="D1169" s="83" t="s">
        <v>1035</v>
      </c>
      <c r="E1169" s="78" t="s">
        <v>1013</v>
      </c>
      <c r="F1169" s="13">
        <f>570*1.15</f>
        <v>655.5</v>
      </c>
    </row>
    <row r="1170" spans="1:6" ht="15">
      <c r="A1170" s="114" t="s">
        <v>1503</v>
      </c>
      <c r="B1170" s="115"/>
      <c r="C1170" s="85">
        <v>1</v>
      </c>
      <c r="D1170" s="83" t="s">
        <v>1036</v>
      </c>
      <c r="E1170" s="78" t="s">
        <v>1013</v>
      </c>
      <c r="F1170" s="13">
        <v>14371.043999999998</v>
      </c>
    </row>
    <row r="1171" spans="1:6" ht="15">
      <c r="A1171" s="114" t="s">
        <v>1504</v>
      </c>
      <c r="B1171" s="115"/>
      <c r="C1171" s="85">
        <v>1</v>
      </c>
      <c r="D1171" s="83" t="s">
        <v>1037</v>
      </c>
      <c r="E1171" s="78" t="s">
        <v>1013</v>
      </c>
      <c r="F1171" s="13">
        <v>7511.799999999999</v>
      </c>
    </row>
    <row r="1172" spans="1:6" ht="15">
      <c r="A1172" s="114" t="s">
        <v>1505</v>
      </c>
      <c r="B1172" s="115"/>
      <c r="C1172" s="85">
        <v>1</v>
      </c>
      <c r="D1172" s="83" t="s">
        <v>1038</v>
      </c>
      <c r="E1172" s="78" t="s">
        <v>1013</v>
      </c>
      <c r="F1172" s="13">
        <v>8317.375</v>
      </c>
    </row>
    <row r="1173" spans="1:6" ht="15">
      <c r="A1173" s="114" t="s">
        <v>1506</v>
      </c>
      <c r="B1173" s="115"/>
      <c r="C1173" s="85">
        <v>1</v>
      </c>
      <c r="D1173" s="83" t="s">
        <v>1039</v>
      </c>
      <c r="E1173" s="78" t="s">
        <v>1013</v>
      </c>
      <c r="F1173" s="13">
        <v>4807</v>
      </c>
    </row>
    <row r="1174" spans="1:6" ht="15">
      <c r="A1174" s="114" t="s">
        <v>1507</v>
      </c>
      <c r="B1174" s="115"/>
      <c r="C1174" s="85">
        <v>1</v>
      </c>
      <c r="D1174" s="83" t="s">
        <v>1037</v>
      </c>
      <c r="E1174" s="78" t="s">
        <v>1013</v>
      </c>
      <c r="F1174" s="13">
        <v>7891.817499999999</v>
      </c>
    </row>
    <row r="1175" spans="1:6" ht="15">
      <c r="A1175" s="114" t="s">
        <v>1508</v>
      </c>
      <c r="B1175" s="115"/>
      <c r="C1175" s="85">
        <v>1</v>
      </c>
      <c r="D1175" s="83" t="s">
        <v>1040</v>
      </c>
      <c r="E1175" s="78" t="s">
        <v>1013</v>
      </c>
      <c r="F1175" s="13">
        <v>3414.35</v>
      </c>
    </row>
    <row r="1176" spans="1:6" ht="15">
      <c r="A1176" s="114" t="s">
        <v>1509</v>
      </c>
      <c r="B1176" s="115"/>
      <c r="C1176" s="85">
        <v>1</v>
      </c>
      <c r="D1176" s="83" t="s">
        <v>1041</v>
      </c>
      <c r="E1176" s="78" t="s">
        <v>1013</v>
      </c>
      <c r="F1176" s="13">
        <v>16143.699999999999</v>
      </c>
    </row>
    <row r="1177" spans="1:6" ht="15">
      <c r="A1177" s="114" t="s">
        <v>1510</v>
      </c>
      <c r="B1177" s="115"/>
      <c r="C1177" s="85">
        <v>1</v>
      </c>
      <c r="D1177" s="83" t="s">
        <v>1042</v>
      </c>
      <c r="E1177" s="78" t="s">
        <v>1013</v>
      </c>
      <c r="F1177" s="13">
        <v>6551.549999999999</v>
      </c>
    </row>
    <row r="1178" spans="1:6" ht="15">
      <c r="A1178" s="114" t="s">
        <v>1511</v>
      </c>
      <c r="B1178" s="115"/>
      <c r="C1178" s="85">
        <v>1</v>
      </c>
      <c r="D1178" s="83" t="s">
        <v>1043</v>
      </c>
      <c r="E1178" s="78" t="s">
        <v>1013</v>
      </c>
      <c r="F1178" s="13">
        <v>5462.5</v>
      </c>
    </row>
    <row r="1179" spans="1:6" ht="15">
      <c r="A1179" s="114" t="s">
        <v>1513</v>
      </c>
      <c r="B1179" s="115"/>
      <c r="C1179" s="85">
        <v>1</v>
      </c>
      <c r="D1179" s="83" t="s">
        <v>1044</v>
      </c>
      <c r="E1179" s="78" t="s">
        <v>1013</v>
      </c>
      <c r="F1179" s="13">
        <v>6477.95</v>
      </c>
    </row>
    <row r="1180" spans="1:6" ht="15">
      <c r="A1180" s="114" t="s">
        <v>1512</v>
      </c>
      <c r="B1180" s="115"/>
      <c r="C1180" s="85">
        <v>1</v>
      </c>
      <c r="D1180" s="83" t="s">
        <v>1045</v>
      </c>
      <c r="E1180" s="78" t="s">
        <v>1013</v>
      </c>
      <c r="F1180" s="13">
        <v>6483.7</v>
      </c>
    </row>
    <row r="1181" spans="1:6" ht="15">
      <c r="A1181" s="114" t="s">
        <v>1513</v>
      </c>
      <c r="B1181" s="115"/>
      <c r="C1181" s="85">
        <v>1</v>
      </c>
      <c r="D1181" s="83" t="s">
        <v>1046</v>
      </c>
      <c r="E1181" s="78" t="s">
        <v>1013</v>
      </c>
      <c r="F1181" s="13">
        <v>39100</v>
      </c>
    </row>
    <row r="1182" spans="1:6" ht="15">
      <c r="A1182" s="114" t="s">
        <v>1495</v>
      </c>
      <c r="B1182" s="115"/>
      <c r="C1182" s="85">
        <v>1</v>
      </c>
      <c r="D1182" s="83" t="s">
        <v>1047</v>
      </c>
      <c r="E1182" s="78" t="s">
        <v>1013</v>
      </c>
      <c r="F1182" s="13">
        <v>5629.25</v>
      </c>
    </row>
    <row r="1183" spans="1:6" ht="15">
      <c r="A1183" s="114" t="s">
        <v>1496</v>
      </c>
      <c r="B1183" s="115"/>
      <c r="C1183" s="85">
        <v>1</v>
      </c>
      <c r="D1183" s="83" t="s">
        <v>1048</v>
      </c>
      <c r="E1183" s="78" t="s">
        <v>1013</v>
      </c>
      <c r="F1183" s="13">
        <v>4048</v>
      </c>
    </row>
    <row r="1184" spans="1:6" ht="15">
      <c r="A1184" s="114" t="s">
        <v>1497</v>
      </c>
      <c r="B1184" s="115"/>
      <c r="C1184" s="85">
        <v>1</v>
      </c>
      <c r="D1184" s="83" t="s">
        <v>1049</v>
      </c>
      <c r="E1184" s="78" t="s">
        <v>1050</v>
      </c>
      <c r="F1184" s="13">
        <v>11600</v>
      </c>
    </row>
    <row r="1185" spans="1:6" ht="15">
      <c r="A1185" s="114" t="s">
        <v>281</v>
      </c>
      <c r="B1185" s="115"/>
      <c r="C1185" s="85">
        <v>2</v>
      </c>
      <c r="D1185" s="83" t="s">
        <v>1051</v>
      </c>
      <c r="E1185" s="78" t="s">
        <v>1050</v>
      </c>
      <c r="F1185" s="13">
        <v>29185</v>
      </c>
    </row>
    <row r="1186" spans="1:6" ht="15">
      <c r="A1186" s="114" t="s">
        <v>281</v>
      </c>
      <c r="B1186" s="115"/>
      <c r="C1186" s="85">
        <v>3</v>
      </c>
      <c r="D1186" s="83" t="s">
        <v>1052</v>
      </c>
      <c r="E1186" s="78" t="s">
        <v>203</v>
      </c>
      <c r="F1186" s="13">
        <v>4274.7</v>
      </c>
    </row>
    <row r="1187" spans="1:6" ht="15">
      <c r="A1187" s="114" t="s">
        <v>281</v>
      </c>
      <c r="B1187" s="115"/>
      <c r="C1187" s="85">
        <v>1</v>
      </c>
      <c r="D1187" s="83" t="s">
        <v>1053</v>
      </c>
      <c r="E1187" s="78" t="s">
        <v>203</v>
      </c>
      <c r="F1187" s="13">
        <v>1088.72</v>
      </c>
    </row>
    <row r="1188" spans="1:6" ht="15">
      <c r="A1188" s="114" t="s">
        <v>281</v>
      </c>
      <c r="B1188" s="115"/>
      <c r="C1188" s="85">
        <v>10</v>
      </c>
      <c r="D1188" s="83" t="s">
        <v>1054</v>
      </c>
      <c r="E1188" s="78" t="s">
        <v>203</v>
      </c>
      <c r="F1188" s="13">
        <f>52377*1.16</f>
        <v>60757.31999999999</v>
      </c>
    </row>
    <row r="1189" spans="1:6" ht="15">
      <c r="A1189" s="114" t="s">
        <v>281</v>
      </c>
      <c r="B1189" s="115"/>
      <c r="C1189" s="85">
        <v>10</v>
      </c>
      <c r="D1189" s="83" t="s">
        <v>1055</v>
      </c>
      <c r="E1189" s="78" t="s">
        <v>203</v>
      </c>
      <c r="F1189" s="13">
        <f>8190*1.16</f>
        <v>9500.4</v>
      </c>
    </row>
    <row r="1190" spans="1:6" ht="15">
      <c r="A1190" s="114" t="s">
        <v>281</v>
      </c>
      <c r="B1190" s="115"/>
      <c r="C1190" s="85">
        <v>3</v>
      </c>
      <c r="D1190" s="83" t="s">
        <v>1056</v>
      </c>
      <c r="E1190" s="78" t="s">
        <v>203</v>
      </c>
      <c r="F1190" s="13">
        <f>42157.17*1.16</f>
        <v>48902.3172</v>
      </c>
    </row>
    <row r="1191" spans="1:6" ht="15">
      <c r="A1191" s="114" t="s">
        <v>281</v>
      </c>
      <c r="B1191" s="115"/>
      <c r="C1191" s="85">
        <v>1</v>
      </c>
      <c r="D1191" s="83" t="s">
        <v>1057</v>
      </c>
      <c r="E1191" s="78" t="s">
        <v>203</v>
      </c>
      <c r="F1191" s="13">
        <v>451820</v>
      </c>
    </row>
    <row r="1192" spans="1:6" ht="15">
      <c r="A1192" s="114" t="s">
        <v>1498</v>
      </c>
      <c r="B1192" s="115"/>
      <c r="C1192" s="85">
        <v>1</v>
      </c>
      <c r="D1192" s="83" t="s">
        <v>1058</v>
      </c>
      <c r="E1192" s="78" t="s">
        <v>844</v>
      </c>
      <c r="F1192" s="13">
        <v>1508</v>
      </c>
    </row>
    <row r="1193" spans="1:6" ht="15">
      <c r="A1193" s="114" t="s">
        <v>1514</v>
      </c>
      <c r="B1193" s="115"/>
      <c r="C1193" s="85">
        <v>1</v>
      </c>
      <c r="D1193" s="83" t="s">
        <v>1059</v>
      </c>
      <c r="E1193" s="78" t="s">
        <v>844</v>
      </c>
      <c r="F1193" s="13">
        <v>4608</v>
      </c>
    </row>
    <row r="1194" spans="1:6" ht="15">
      <c r="A1194" s="114" t="s">
        <v>281</v>
      </c>
      <c r="B1194" s="115"/>
      <c r="C1194" s="85">
        <v>1</v>
      </c>
      <c r="D1194" s="83" t="s">
        <v>1060</v>
      </c>
      <c r="E1194" s="78" t="s">
        <v>1061</v>
      </c>
      <c r="F1194" s="13">
        <v>60719.26</v>
      </c>
    </row>
    <row r="1195" spans="1:6" ht="15">
      <c r="A1195" s="114" t="s">
        <v>281</v>
      </c>
      <c r="B1195" s="115"/>
      <c r="C1195" s="85">
        <v>1</v>
      </c>
      <c r="D1195" s="83" t="s">
        <v>1062</v>
      </c>
      <c r="E1195" s="78" t="s">
        <v>1061</v>
      </c>
      <c r="F1195" s="13">
        <v>35234.03</v>
      </c>
    </row>
    <row r="1196" spans="1:6" ht="15">
      <c r="A1196" s="114" t="s">
        <v>281</v>
      </c>
      <c r="B1196" s="115"/>
      <c r="C1196" s="85">
        <v>1</v>
      </c>
      <c r="D1196" s="83" t="s">
        <v>902</v>
      </c>
      <c r="E1196" s="78" t="s">
        <v>1063</v>
      </c>
      <c r="F1196" s="13">
        <v>3190</v>
      </c>
    </row>
    <row r="1197" spans="1:6" ht="15">
      <c r="A1197" s="114" t="s">
        <v>1456</v>
      </c>
      <c r="B1197" s="115"/>
      <c r="C1197" s="85">
        <v>84</v>
      </c>
      <c r="D1197" s="83" t="s">
        <v>1064</v>
      </c>
      <c r="E1197" s="78" t="s">
        <v>1063</v>
      </c>
      <c r="F1197" s="13">
        <f>58128*1.16</f>
        <v>67428.48</v>
      </c>
    </row>
    <row r="1198" spans="1:6" ht="15">
      <c r="A1198" s="114" t="s">
        <v>1457</v>
      </c>
      <c r="B1198" s="115"/>
      <c r="C1198" s="85">
        <v>168</v>
      </c>
      <c r="D1198" s="83" t="s">
        <v>1065</v>
      </c>
      <c r="E1198" s="78" t="s">
        <v>1063</v>
      </c>
      <c r="F1198" s="13">
        <f>64344*1.16</f>
        <v>74639.04</v>
      </c>
    </row>
    <row r="1199" spans="1:6" ht="15">
      <c r="A1199" s="114" t="s">
        <v>281</v>
      </c>
      <c r="B1199" s="115"/>
      <c r="C1199" s="86">
        <v>1</v>
      </c>
      <c r="D1199" s="87" t="s">
        <v>1066</v>
      </c>
      <c r="E1199" s="12" t="s">
        <v>7</v>
      </c>
      <c r="F1199" s="13">
        <f>7000*1.16</f>
        <v>8119.999999999999</v>
      </c>
    </row>
    <row r="1200" spans="1:6" ht="15">
      <c r="A1200" s="114" t="s">
        <v>281</v>
      </c>
      <c r="B1200" s="115"/>
      <c r="C1200" s="86">
        <v>6</v>
      </c>
      <c r="D1200" s="87" t="s">
        <v>1067</v>
      </c>
      <c r="E1200" s="12" t="s">
        <v>7</v>
      </c>
      <c r="F1200" s="13">
        <f>49200*1.16</f>
        <v>57071.99999999999</v>
      </c>
    </row>
    <row r="1201" spans="1:6" ht="15">
      <c r="A1201" s="114" t="s">
        <v>281</v>
      </c>
      <c r="B1201" s="115"/>
      <c r="C1201" s="86">
        <v>10</v>
      </c>
      <c r="D1201" s="87" t="s">
        <v>1068</v>
      </c>
      <c r="E1201" s="12" t="s">
        <v>7</v>
      </c>
      <c r="F1201" s="13">
        <f>127500*1.16</f>
        <v>147900</v>
      </c>
    </row>
    <row r="1202" spans="1:6" ht="15">
      <c r="A1202" s="114" t="s">
        <v>281</v>
      </c>
      <c r="B1202" s="115"/>
      <c r="C1202" s="86">
        <v>6</v>
      </c>
      <c r="D1202" s="87" t="s">
        <v>1069</v>
      </c>
      <c r="E1202" s="12" t="s">
        <v>7</v>
      </c>
      <c r="F1202" s="13">
        <f>71100*1.16</f>
        <v>82476</v>
      </c>
    </row>
    <row r="1203" spans="1:6" ht="15">
      <c r="A1203" s="114" t="s">
        <v>281</v>
      </c>
      <c r="B1203" s="115"/>
      <c r="C1203" s="86">
        <v>2</v>
      </c>
      <c r="D1203" s="87" t="s">
        <v>1070</v>
      </c>
      <c r="E1203" s="12" t="s">
        <v>7</v>
      </c>
      <c r="F1203" s="13">
        <f>32800*1.16</f>
        <v>38048</v>
      </c>
    </row>
    <row r="1204" spans="1:6" ht="15">
      <c r="A1204" s="114" t="s">
        <v>281</v>
      </c>
      <c r="B1204" s="115"/>
      <c r="C1204" s="86">
        <v>43</v>
      </c>
      <c r="D1204" s="87" t="s">
        <v>1071</v>
      </c>
      <c r="E1204" s="12" t="s">
        <v>7</v>
      </c>
      <c r="F1204" s="13">
        <f>70950*1.16</f>
        <v>82302</v>
      </c>
    </row>
    <row r="1205" spans="1:6" ht="15">
      <c r="A1205" s="114" t="s">
        <v>281</v>
      </c>
      <c r="B1205" s="115"/>
      <c r="C1205" s="86">
        <v>1</v>
      </c>
      <c r="D1205" s="87" t="s">
        <v>978</v>
      </c>
      <c r="E1205" s="12" t="s">
        <v>1072</v>
      </c>
      <c r="F1205" s="13">
        <f>12470*1.15</f>
        <v>14340.499999999998</v>
      </c>
    </row>
    <row r="1206" spans="1:6" ht="15">
      <c r="A1206" s="114" t="s">
        <v>281</v>
      </c>
      <c r="B1206" s="115"/>
      <c r="C1206" s="86">
        <v>1</v>
      </c>
      <c r="D1206" s="87" t="s">
        <v>979</v>
      </c>
      <c r="E1206" s="12" t="s">
        <v>1072</v>
      </c>
      <c r="F1206" s="13">
        <f>4161*1.15</f>
        <v>4785.15</v>
      </c>
    </row>
    <row r="1207" spans="1:6" ht="15">
      <c r="A1207" s="114" t="s">
        <v>281</v>
      </c>
      <c r="B1207" s="115"/>
      <c r="C1207" s="86">
        <v>1</v>
      </c>
      <c r="D1207" s="87" t="s">
        <v>980</v>
      </c>
      <c r="E1207" s="12" t="s">
        <v>1072</v>
      </c>
      <c r="F1207" s="13">
        <f>2292*1.15</f>
        <v>2635.7999999999997</v>
      </c>
    </row>
    <row r="1208" spans="1:6" ht="15">
      <c r="A1208" s="114" t="s">
        <v>281</v>
      </c>
      <c r="B1208" s="115"/>
      <c r="C1208" s="86">
        <v>1</v>
      </c>
      <c r="D1208" s="87" t="s">
        <v>979</v>
      </c>
      <c r="E1208" s="12" t="s">
        <v>1072</v>
      </c>
      <c r="F1208" s="13">
        <f>2292*1.15</f>
        <v>2635.7999999999997</v>
      </c>
    </row>
    <row r="1209" spans="1:6" ht="15">
      <c r="A1209" s="114" t="s">
        <v>281</v>
      </c>
      <c r="B1209" s="115"/>
      <c r="C1209" s="86">
        <v>1</v>
      </c>
      <c r="D1209" s="87" t="s">
        <v>979</v>
      </c>
      <c r="E1209" s="12" t="s">
        <v>1072</v>
      </c>
      <c r="F1209" s="13">
        <f>245*1.15</f>
        <v>281.75</v>
      </c>
    </row>
    <row r="1210" spans="1:6" ht="15">
      <c r="A1210" s="114" t="s">
        <v>281</v>
      </c>
      <c r="B1210" s="115"/>
      <c r="C1210" s="86">
        <v>2</v>
      </c>
      <c r="D1210" s="87" t="s">
        <v>981</v>
      </c>
      <c r="E1210" s="12" t="s">
        <v>1072</v>
      </c>
      <c r="F1210" s="13">
        <f>1434*1.15</f>
        <v>1649.1</v>
      </c>
    </row>
    <row r="1211" spans="1:6" ht="15">
      <c r="A1211" s="114" t="s">
        <v>281</v>
      </c>
      <c r="B1211" s="115"/>
      <c r="C1211" s="86">
        <v>8</v>
      </c>
      <c r="D1211" s="87" t="s">
        <v>982</v>
      </c>
      <c r="E1211" s="12" t="s">
        <v>1072</v>
      </c>
      <c r="F1211" s="13">
        <f>648*1.15</f>
        <v>745.1999999999999</v>
      </c>
    </row>
    <row r="1212" spans="1:6" ht="15">
      <c r="A1212" s="114" t="s">
        <v>281</v>
      </c>
      <c r="B1212" s="115"/>
      <c r="C1212" s="86">
        <v>2</v>
      </c>
      <c r="D1212" s="87" t="s">
        <v>983</v>
      </c>
      <c r="E1212" s="12" t="s">
        <v>1072</v>
      </c>
      <c r="F1212" s="13">
        <f>90*1.15+1495</f>
        <v>1598.5</v>
      </c>
    </row>
    <row r="1213" spans="1:6" ht="15">
      <c r="A1213" s="114" t="s">
        <v>1423</v>
      </c>
      <c r="B1213" s="115"/>
      <c r="C1213" s="86">
        <v>1</v>
      </c>
      <c r="D1213" s="87" t="s">
        <v>986</v>
      </c>
      <c r="E1213" s="12" t="s">
        <v>1073</v>
      </c>
      <c r="F1213" s="13">
        <f>21453.3*1.15</f>
        <v>24671.295</v>
      </c>
    </row>
    <row r="1214" spans="1:6" ht="15">
      <c r="A1214" s="114" t="s">
        <v>1424</v>
      </c>
      <c r="B1214" s="115"/>
      <c r="C1214" s="86">
        <v>5</v>
      </c>
      <c r="D1214" s="87" t="s">
        <v>987</v>
      </c>
      <c r="E1214" s="12" t="s">
        <v>1073</v>
      </c>
      <c r="F1214" s="13">
        <f>1633.5*1.15</f>
        <v>1878.5249999999999</v>
      </c>
    </row>
    <row r="1215" spans="1:6" ht="15">
      <c r="A1215" s="92" t="s">
        <v>1425</v>
      </c>
      <c r="B1215" s="93"/>
      <c r="C1215" s="86">
        <v>1</v>
      </c>
      <c r="D1215" s="87" t="s">
        <v>988</v>
      </c>
      <c r="E1215" s="12" t="s">
        <v>1073</v>
      </c>
      <c r="F1215" s="13">
        <f>217.8*1.15</f>
        <v>250.47</v>
      </c>
    </row>
    <row r="1216" spans="1:6" ht="15">
      <c r="A1216" s="92" t="s">
        <v>1426</v>
      </c>
      <c r="B1216" s="93"/>
      <c r="C1216" s="86">
        <v>2</v>
      </c>
      <c r="D1216" s="87" t="s">
        <v>989</v>
      </c>
      <c r="E1216" s="12" t="s">
        <v>1073</v>
      </c>
      <c r="F1216" s="13">
        <f>250.47*1.15</f>
        <v>288.04049999999995</v>
      </c>
    </row>
    <row r="1217" spans="1:6" ht="15">
      <c r="A1217" s="92" t="s">
        <v>1427</v>
      </c>
      <c r="B1217" s="93"/>
      <c r="C1217" s="86">
        <v>1</v>
      </c>
      <c r="D1217" s="87" t="s">
        <v>990</v>
      </c>
      <c r="E1217" s="12" t="s">
        <v>1073</v>
      </c>
      <c r="F1217" s="13">
        <f>65.34*1.15</f>
        <v>75.14099999999999</v>
      </c>
    </row>
    <row r="1218" spans="1:6" ht="15">
      <c r="A1218" s="92" t="s">
        <v>1428</v>
      </c>
      <c r="B1218" s="93"/>
      <c r="C1218" s="86">
        <v>1</v>
      </c>
      <c r="D1218" s="87" t="s">
        <v>991</v>
      </c>
      <c r="E1218" s="12" t="s">
        <v>1073</v>
      </c>
      <c r="F1218" s="13">
        <f>65.34*1.15</f>
        <v>75.14099999999999</v>
      </c>
    </row>
    <row r="1219" spans="1:6" ht="15">
      <c r="A1219" s="92" t="s">
        <v>1429</v>
      </c>
      <c r="B1219" s="93"/>
      <c r="C1219" s="86">
        <v>1</v>
      </c>
      <c r="D1219" s="87" t="s">
        <v>992</v>
      </c>
      <c r="E1219" s="12" t="s">
        <v>1073</v>
      </c>
      <c r="F1219" s="13">
        <f>1263.24*1.15</f>
        <v>1452.7259999999999</v>
      </c>
    </row>
    <row r="1220" spans="1:6" ht="15">
      <c r="A1220" s="92" t="s">
        <v>1430</v>
      </c>
      <c r="B1220" s="93"/>
      <c r="C1220" s="86">
        <v>1</v>
      </c>
      <c r="D1220" s="87" t="s">
        <v>993</v>
      </c>
      <c r="E1220" s="12" t="s">
        <v>1073</v>
      </c>
      <c r="F1220" s="13">
        <f>1764.18*1.15</f>
        <v>2028.807</v>
      </c>
    </row>
    <row r="1221" spans="1:6" ht="15">
      <c r="A1221" s="92" t="s">
        <v>1431</v>
      </c>
      <c r="B1221" s="93"/>
      <c r="C1221" s="86">
        <v>1</v>
      </c>
      <c r="D1221" s="87" t="s">
        <v>994</v>
      </c>
      <c r="E1221" s="12" t="s">
        <v>1073</v>
      </c>
      <c r="F1221" s="13">
        <f>571.73*1.15</f>
        <v>657.4895</v>
      </c>
    </row>
    <row r="1222" spans="1:6" ht="15">
      <c r="A1222" s="114" t="s">
        <v>281</v>
      </c>
      <c r="B1222" s="115"/>
      <c r="C1222" s="86">
        <v>1</v>
      </c>
      <c r="D1222" s="87" t="s">
        <v>995</v>
      </c>
      <c r="E1222" s="12" t="s">
        <v>1073</v>
      </c>
      <c r="F1222" s="13">
        <f>19383*1.15</f>
        <v>22290.449999999997</v>
      </c>
    </row>
    <row r="1223" spans="1:6" ht="15">
      <c r="A1223" s="114" t="s">
        <v>281</v>
      </c>
      <c r="B1223" s="115"/>
      <c r="C1223" s="86">
        <v>1</v>
      </c>
      <c r="D1223" s="87" t="s">
        <v>996</v>
      </c>
      <c r="E1223" s="12" t="s">
        <v>1073</v>
      </c>
      <c r="F1223" s="13">
        <f>3105*1.15</f>
        <v>3570.7499999999995</v>
      </c>
    </row>
    <row r="1224" spans="1:6" ht="15">
      <c r="A1224" s="114" t="s">
        <v>281</v>
      </c>
      <c r="B1224" s="115"/>
      <c r="C1224" s="86">
        <v>1</v>
      </c>
      <c r="D1224" s="87" t="s">
        <v>997</v>
      </c>
      <c r="E1224" s="12" t="s">
        <v>1073</v>
      </c>
      <c r="F1224" s="13">
        <f>1678*1.15</f>
        <v>1929.6999999999998</v>
      </c>
    </row>
    <row r="1225" spans="1:6" ht="15">
      <c r="A1225" s="114" t="s">
        <v>281</v>
      </c>
      <c r="B1225" s="115"/>
      <c r="C1225" s="86">
        <v>2</v>
      </c>
      <c r="D1225" s="87" t="s">
        <v>998</v>
      </c>
      <c r="E1225" s="12" t="s">
        <v>1073</v>
      </c>
      <c r="F1225" s="13">
        <f>6210*1.15</f>
        <v>7141.499999999999</v>
      </c>
    </row>
    <row r="1226" spans="1:6" ht="15">
      <c r="A1226" s="114" t="s">
        <v>281</v>
      </c>
      <c r="B1226" s="115"/>
      <c r="C1226" s="86">
        <v>2</v>
      </c>
      <c r="D1226" s="87" t="s">
        <v>999</v>
      </c>
      <c r="E1226" s="12" t="s">
        <v>1073</v>
      </c>
      <c r="F1226" s="13">
        <f>1930*1.15</f>
        <v>2219.5</v>
      </c>
    </row>
    <row r="1227" spans="1:6" ht="15">
      <c r="A1227" s="114" t="s">
        <v>281</v>
      </c>
      <c r="B1227" s="115"/>
      <c r="C1227" s="86">
        <v>4</v>
      </c>
      <c r="D1227" s="87" t="s">
        <v>1000</v>
      </c>
      <c r="E1227" s="12" t="s">
        <v>1073</v>
      </c>
      <c r="F1227" s="13">
        <f>592*1.15</f>
        <v>680.8</v>
      </c>
    </row>
    <row r="1228" spans="1:6" ht="15">
      <c r="A1228" s="114" t="s">
        <v>281</v>
      </c>
      <c r="B1228" s="115"/>
      <c r="C1228" s="86">
        <v>1</v>
      </c>
      <c r="D1228" s="87" t="s">
        <v>1001</v>
      </c>
      <c r="E1228" s="12" t="s">
        <v>1073</v>
      </c>
      <c r="F1228" s="13">
        <f>78*1.15</f>
        <v>89.69999999999999</v>
      </c>
    </row>
    <row r="1229" spans="1:6" ht="15">
      <c r="A1229" s="114" t="s">
        <v>281</v>
      </c>
      <c r="B1229" s="115"/>
      <c r="C1229" s="86">
        <v>1</v>
      </c>
      <c r="D1229" s="87" t="s">
        <v>1002</v>
      </c>
      <c r="E1229" s="12" t="s">
        <v>1073</v>
      </c>
      <c r="F1229" s="13">
        <v>4515.64</v>
      </c>
    </row>
    <row r="1230" spans="1:6" ht="15">
      <c r="A1230" s="114" t="s">
        <v>281</v>
      </c>
      <c r="B1230" s="115"/>
      <c r="C1230" s="86">
        <v>1</v>
      </c>
      <c r="D1230" s="87" t="s">
        <v>1003</v>
      </c>
      <c r="E1230" s="12" t="s">
        <v>1073</v>
      </c>
      <c r="F1230" s="13">
        <v>4515.64</v>
      </c>
    </row>
    <row r="1231" spans="1:6" ht="15">
      <c r="A1231" s="114" t="s">
        <v>1450</v>
      </c>
      <c r="B1231" s="115"/>
      <c r="C1231" s="86">
        <v>7</v>
      </c>
      <c r="D1231" s="87" t="s">
        <v>1004</v>
      </c>
      <c r="E1231" s="12" t="s">
        <v>1073</v>
      </c>
      <c r="F1231" s="13">
        <f>2908.05*1.15</f>
        <v>3344.2575</v>
      </c>
    </row>
    <row r="1232" spans="1:6" ht="15">
      <c r="A1232" s="114" t="s">
        <v>281</v>
      </c>
      <c r="B1232" s="115"/>
      <c r="C1232" s="86">
        <v>10</v>
      </c>
      <c r="D1232" s="87" t="s">
        <v>1005</v>
      </c>
      <c r="E1232" s="12" t="s">
        <v>1073</v>
      </c>
      <c r="F1232" s="13">
        <f>96097.51*1.15</f>
        <v>110512.13649999998</v>
      </c>
    </row>
    <row r="1233" spans="1:6" ht="15">
      <c r="A1233" s="114" t="s">
        <v>281</v>
      </c>
      <c r="B1233" s="115"/>
      <c r="C1233" s="86">
        <v>7</v>
      </c>
      <c r="D1233" s="87" t="s">
        <v>1006</v>
      </c>
      <c r="E1233" s="12" t="s">
        <v>1073</v>
      </c>
      <c r="F1233" s="13">
        <f>9408.33*1.15</f>
        <v>10819.5795</v>
      </c>
    </row>
    <row r="1234" spans="1:6" ht="15">
      <c r="A1234" s="114" t="s">
        <v>281</v>
      </c>
      <c r="B1234" s="115"/>
      <c r="C1234" s="86">
        <v>2</v>
      </c>
      <c r="D1234" s="87" t="s">
        <v>1007</v>
      </c>
      <c r="E1234" s="12" t="s">
        <v>1073</v>
      </c>
      <c r="F1234" s="13">
        <f>40574.5*1.15</f>
        <v>46660.674999999996</v>
      </c>
    </row>
    <row r="1235" spans="1:6" ht="15">
      <c r="A1235" s="114" t="s">
        <v>281</v>
      </c>
      <c r="B1235" s="115"/>
      <c r="C1235" s="86">
        <v>10</v>
      </c>
      <c r="D1235" s="87" t="s">
        <v>1008</v>
      </c>
      <c r="E1235" s="12" t="s">
        <v>1073</v>
      </c>
      <c r="F1235" s="13">
        <f>26981.12*1.15</f>
        <v>31028.287999999997</v>
      </c>
    </row>
    <row r="1236" spans="1:6" ht="15">
      <c r="A1236" s="114" t="s">
        <v>281</v>
      </c>
      <c r="B1236" s="115"/>
      <c r="C1236" s="86">
        <v>3</v>
      </c>
      <c r="D1236" s="87" t="s">
        <v>1052</v>
      </c>
      <c r="E1236" s="12" t="s">
        <v>203</v>
      </c>
      <c r="F1236" s="13">
        <v>4274.7</v>
      </c>
    </row>
    <row r="1237" spans="1:6" ht="15">
      <c r="A1237" s="114" t="s">
        <v>281</v>
      </c>
      <c r="B1237" s="115"/>
      <c r="C1237" s="86">
        <v>1</v>
      </c>
      <c r="D1237" s="87" t="s">
        <v>1053</v>
      </c>
      <c r="E1237" s="12" t="s">
        <v>203</v>
      </c>
      <c r="F1237" s="13">
        <v>1088.72</v>
      </c>
    </row>
    <row r="1238" spans="1:6" ht="15">
      <c r="A1238" s="114" t="s">
        <v>281</v>
      </c>
      <c r="B1238" s="115"/>
      <c r="C1238" s="86">
        <v>10</v>
      </c>
      <c r="D1238" s="87" t="s">
        <v>1054</v>
      </c>
      <c r="E1238" s="12" t="s">
        <v>203</v>
      </c>
      <c r="F1238" s="13">
        <f>52377*1.16</f>
        <v>60757.31999999999</v>
      </c>
    </row>
    <row r="1239" spans="1:6" ht="15">
      <c r="A1239" s="114" t="s">
        <v>281</v>
      </c>
      <c r="B1239" s="115"/>
      <c r="C1239" s="86">
        <v>10</v>
      </c>
      <c r="D1239" s="87" t="s">
        <v>1055</v>
      </c>
      <c r="E1239" s="12" t="s">
        <v>203</v>
      </c>
      <c r="F1239" s="13">
        <f>8190*1.16</f>
        <v>9500.4</v>
      </c>
    </row>
    <row r="1240" spans="1:6" ht="15">
      <c r="A1240" s="114" t="s">
        <v>281</v>
      </c>
      <c r="B1240" s="115"/>
      <c r="C1240" s="86">
        <v>3</v>
      </c>
      <c r="D1240" s="87" t="s">
        <v>1056</v>
      </c>
      <c r="E1240" s="12" t="s">
        <v>203</v>
      </c>
      <c r="F1240" s="13">
        <f>42157.17*1.16</f>
        <v>48902.3172</v>
      </c>
    </row>
    <row r="1241" spans="1:6" ht="15">
      <c r="A1241" s="114" t="s">
        <v>281</v>
      </c>
      <c r="B1241" s="115"/>
      <c r="C1241" s="86">
        <v>1</v>
      </c>
      <c r="D1241" s="87" t="s">
        <v>1057</v>
      </c>
      <c r="E1241" s="12" t="s">
        <v>203</v>
      </c>
      <c r="F1241" s="13">
        <v>451820</v>
      </c>
    </row>
    <row r="1242" spans="1:6" ht="15">
      <c r="A1242" s="114" t="s">
        <v>1406</v>
      </c>
      <c r="B1242" s="115"/>
      <c r="C1242" s="12">
        <v>1</v>
      </c>
      <c r="D1242" s="87" t="s">
        <v>1074</v>
      </c>
      <c r="E1242" s="12" t="s">
        <v>1075</v>
      </c>
      <c r="F1242" s="13">
        <v>4089.95</v>
      </c>
    </row>
    <row r="1243" spans="1:6" ht="15">
      <c r="A1243" s="114" t="s">
        <v>1407</v>
      </c>
      <c r="B1243" s="115"/>
      <c r="C1243" s="12">
        <v>1</v>
      </c>
      <c r="D1243" s="87" t="s">
        <v>1074</v>
      </c>
      <c r="E1243" s="12" t="s">
        <v>1075</v>
      </c>
      <c r="F1243" s="13">
        <v>4089.95</v>
      </c>
    </row>
    <row r="1244" spans="1:6" ht="15">
      <c r="A1244" s="114" t="s">
        <v>1408</v>
      </c>
      <c r="B1244" s="115"/>
      <c r="C1244" s="12">
        <v>1</v>
      </c>
      <c r="D1244" s="87" t="s">
        <v>1076</v>
      </c>
      <c r="E1244" s="12" t="s">
        <v>1075</v>
      </c>
      <c r="F1244" s="13">
        <v>3064.88</v>
      </c>
    </row>
    <row r="1245" spans="1:6" ht="15">
      <c r="A1245" s="114" t="s">
        <v>1409</v>
      </c>
      <c r="B1245" s="115"/>
      <c r="C1245" s="12">
        <v>3</v>
      </c>
      <c r="D1245" s="87" t="s">
        <v>1077</v>
      </c>
      <c r="E1245" s="12" t="s">
        <v>1075</v>
      </c>
      <c r="F1245" s="13">
        <v>4457.2</v>
      </c>
    </row>
    <row r="1246" spans="1:6" ht="15">
      <c r="A1246" s="114" t="s">
        <v>1410</v>
      </c>
      <c r="B1246" s="115"/>
      <c r="C1246" s="12">
        <v>1</v>
      </c>
      <c r="D1246" s="87" t="s">
        <v>1078</v>
      </c>
      <c r="E1246" s="12" t="s">
        <v>1075</v>
      </c>
      <c r="F1246" s="13">
        <v>2875</v>
      </c>
    </row>
    <row r="1247" spans="1:6" ht="15">
      <c r="A1247" s="114" t="s">
        <v>1411</v>
      </c>
      <c r="B1247" s="115"/>
      <c r="C1247" s="12">
        <v>1</v>
      </c>
      <c r="D1247" s="87" t="s">
        <v>1079</v>
      </c>
      <c r="E1247" s="12" t="s">
        <v>1075</v>
      </c>
      <c r="F1247" s="13">
        <v>1664</v>
      </c>
    </row>
    <row r="1248" spans="1:6" ht="15">
      <c r="A1248" s="114" t="s">
        <v>281</v>
      </c>
      <c r="B1248" s="115"/>
      <c r="C1248" s="78">
        <v>6</v>
      </c>
      <c r="D1248" s="79" t="s">
        <v>1080</v>
      </c>
      <c r="E1248" s="12" t="s">
        <v>1075</v>
      </c>
      <c r="F1248" s="82">
        <v>7260</v>
      </c>
    </row>
    <row r="1249" spans="1:6" ht="15">
      <c r="A1249" s="114" t="s">
        <v>1405</v>
      </c>
      <c r="B1249" s="115"/>
      <c r="C1249" s="78">
        <v>10</v>
      </c>
      <c r="D1249" s="79" t="s">
        <v>1081</v>
      </c>
      <c r="E1249" s="12" t="s">
        <v>1075</v>
      </c>
      <c r="F1249" s="82">
        <v>16560</v>
      </c>
    </row>
    <row r="1250" spans="1:6" ht="15">
      <c r="A1250" s="114" t="s">
        <v>1420</v>
      </c>
      <c r="B1250" s="115"/>
      <c r="C1250" s="12">
        <v>20</v>
      </c>
      <c r="D1250" s="87" t="s">
        <v>1082</v>
      </c>
      <c r="E1250" s="12" t="s">
        <v>1075</v>
      </c>
      <c r="F1250" s="13">
        <v>3199.99</v>
      </c>
    </row>
    <row r="1251" spans="1:6" ht="15">
      <c r="A1251" s="114" t="s">
        <v>1412</v>
      </c>
      <c r="B1251" s="115"/>
      <c r="C1251" s="12">
        <v>1</v>
      </c>
      <c r="D1251" s="88" t="s">
        <v>1083</v>
      </c>
      <c r="E1251" s="12" t="s">
        <v>7</v>
      </c>
      <c r="F1251" s="81">
        <v>126500</v>
      </c>
    </row>
    <row r="1252" spans="1:6" ht="15">
      <c r="A1252" s="114" t="s">
        <v>1413</v>
      </c>
      <c r="B1252" s="115"/>
      <c r="C1252" s="12">
        <v>1</v>
      </c>
      <c r="D1252" s="88" t="s">
        <v>1084</v>
      </c>
      <c r="E1252" s="12" t="s">
        <v>7</v>
      </c>
      <c r="F1252" s="81">
        <v>231500.75</v>
      </c>
    </row>
    <row r="1253" spans="1:6" ht="15">
      <c r="A1253" s="114" t="s">
        <v>1414</v>
      </c>
      <c r="B1253" s="115"/>
      <c r="C1253" s="12">
        <v>1</v>
      </c>
      <c r="D1253" s="88" t="s">
        <v>1085</v>
      </c>
      <c r="E1253" s="12" t="s">
        <v>7</v>
      </c>
      <c r="F1253" s="81">
        <v>338734</v>
      </c>
    </row>
    <row r="1254" spans="1:6" ht="15">
      <c r="A1254" s="114" t="s">
        <v>1415</v>
      </c>
      <c r="B1254" s="115"/>
      <c r="C1254" s="12">
        <v>1</v>
      </c>
      <c r="D1254" s="88" t="s">
        <v>1086</v>
      </c>
      <c r="E1254" s="12" t="s">
        <v>7</v>
      </c>
      <c r="F1254" s="81">
        <v>172800</v>
      </c>
    </row>
    <row r="1255" spans="1:6" ht="15">
      <c r="A1255" s="114" t="s">
        <v>1416</v>
      </c>
      <c r="B1255" s="115"/>
      <c r="C1255" s="12">
        <v>1</v>
      </c>
      <c r="D1255" s="88" t="s">
        <v>1085</v>
      </c>
      <c r="E1255" s="12" t="s">
        <v>7</v>
      </c>
      <c r="F1255" s="81">
        <v>432938</v>
      </c>
    </row>
    <row r="1256" spans="1:6" ht="15">
      <c r="A1256" s="114" t="s">
        <v>1417</v>
      </c>
      <c r="B1256" s="115"/>
      <c r="C1256" s="12">
        <v>1</v>
      </c>
      <c r="D1256" s="88" t="s">
        <v>1087</v>
      </c>
      <c r="E1256" s="12" t="s">
        <v>7</v>
      </c>
      <c r="F1256" s="81">
        <v>11600</v>
      </c>
    </row>
    <row r="1257" spans="1:6" ht="15">
      <c r="A1257" s="114" t="s">
        <v>1418</v>
      </c>
      <c r="B1257" s="115"/>
      <c r="C1257" s="12">
        <v>1</v>
      </c>
      <c r="D1257" s="88" t="s">
        <v>1088</v>
      </c>
      <c r="E1257" s="12" t="s">
        <v>7</v>
      </c>
      <c r="F1257" s="81">
        <v>430000</v>
      </c>
    </row>
    <row r="1258" spans="1:6" ht="15">
      <c r="A1258" s="114" t="s">
        <v>1419</v>
      </c>
      <c r="B1258" s="115"/>
      <c r="C1258" s="12">
        <v>1</v>
      </c>
      <c r="D1258" s="88" t="s">
        <v>1089</v>
      </c>
      <c r="E1258" s="12" t="s">
        <v>7</v>
      </c>
      <c r="F1258" s="81">
        <v>403800</v>
      </c>
    </row>
    <row r="1259" spans="1:6" ht="15">
      <c r="A1259" s="114" t="s">
        <v>281</v>
      </c>
      <c r="B1259" s="115"/>
      <c r="C1259" s="86">
        <v>1</v>
      </c>
      <c r="D1259" s="87" t="s">
        <v>1090</v>
      </c>
      <c r="E1259" s="12" t="s">
        <v>7</v>
      </c>
      <c r="F1259" s="13">
        <v>39985.69</v>
      </c>
    </row>
    <row r="1260" spans="1:6" ht="15">
      <c r="A1260" s="114" t="s">
        <v>281</v>
      </c>
      <c r="B1260" s="115"/>
      <c r="C1260" s="86">
        <v>1</v>
      </c>
      <c r="D1260" s="87" t="s">
        <v>1091</v>
      </c>
      <c r="E1260" s="12" t="s">
        <v>7</v>
      </c>
      <c r="F1260" s="13">
        <f>11443.4*2</f>
        <v>22886.8</v>
      </c>
    </row>
    <row r="1261" spans="1:6" ht="15">
      <c r="A1261" s="114" t="s">
        <v>281</v>
      </c>
      <c r="B1261" s="115"/>
      <c r="C1261" s="86">
        <v>1</v>
      </c>
      <c r="D1261" s="87" t="s">
        <v>1092</v>
      </c>
      <c r="E1261" s="12" t="s">
        <v>7</v>
      </c>
      <c r="F1261" s="13">
        <f>4500.8+7192+4756+16008+8075.92+4408+3944+23199</f>
        <v>72083.72</v>
      </c>
    </row>
    <row r="1262" spans="1:6" ht="15">
      <c r="A1262" s="114" t="s">
        <v>281</v>
      </c>
      <c r="B1262" s="115"/>
      <c r="C1262" s="86">
        <v>1</v>
      </c>
      <c r="D1262" s="87" t="s">
        <v>1093</v>
      </c>
      <c r="E1262" s="12" t="s">
        <v>7</v>
      </c>
      <c r="F1262" s="13">
        <f>4241.38*1.16</f>
        <v>4920.0008</v>
      </c>
    </row>
    <row r="1263" spans="1:6" ht="15">
      <c r="A1263" s="114" t="s">
        <v>281</v>
      </c>
      <c r="B1263" s="115"/>
      <c r="C1263" s="86">
        <v>1</v>
      </c>
      <c r="D1263" s="87" t="s">
        <v>1094</v>
      </c>
      <c r="E1263" s="12" t="s">
        <v>7</v>
      </c>
      <c r="F1263" s="13">
        <f>22750*1.16</f>
        <v>26390</v>
      </c>
    </row>
    <row r="1264" spans="1:6" ht="15">
      <c r="A1264" s="114" t="s">
        <v>281</v>
      </c>
      <c r="B1264" s="115"/>
      <c r="C1264" s="86">
        <v>1</v>
      </c>
      <c r="D1264" s="87" t="s">
        <v>1095</v>
      </c>
      <c r="E1264" s="12" t="s">
        <v>7</v>
      </c>
      <c r="F1264" s="13">
        <f>12129.31*1.16</f>
        <v>14069.9996</v>
      </c>
    </row>
    <row r="1265" spans="1:6" ht="15">
      <c r="A1265" s="114" t="s">
        <v>281</v>
      </c>
      <c r="B1265" s="115"/>
      <c r="C1265" s="86">
        <v>1</v>
      </c>
      <c r="D1265" s="87" t="s">
        <v>1096</v>
      </c>
      <c r="E1265" s="12" t="s">
        <v>7</v>
      </c>
      <c r="F1265" s="13">
        <f>4703.45*1.16</f>
        <v>5456.0019999999995</v>
      </c>
    </row>
    <row r="1266" spans="1:6" ht="15">
      <c r="A1266" s="114" t="s">
        <v>281</v>
      </c>
      <c r="B1266" s="115"/>
      <c r="C1266" s="86">
        <v>1</v>
      </c>
      <c r="D1266" s="87" t="s">
        <v>1097</v>
      </c>
      <c r="E1266" s="12" t="s">
        <v>7</v>
      </c>
      <c r="F1266" s="13">
        <f>5853.45*1.16</f>
        <v>6790.0019999999995</v>
      </c>
    </row>
    <row r="1267" spans="1:6" ht="15">
      <c r="A1267" s="114" t="s">
        <v>281</v>
      </c>
      <c r="B1267" s="115"/>
      <c r="C1267" s="86">
        <v>1</v>
      </c>
      <c r="D1267" s="87" t="s">
        <v>1098</v>
      </c>
      <c r="E1267" s="12" t="s">
        <v>7</v>
      </c>
      <c r="F1267" s="13">
        <f>15508.62*1.16</f>
        <v>17989.9992</v>
      </c>
    </row>
    <row r="1268" spans="1:6" ht="15">
      <c r="A1268" s="114" t="s">
        <v>281</v>
      </c>
      <c r="B1268" s="115"/>
      <c r="C1268" s="86">
        <v>1</v>
      </c>
      <c r="D1268" s="87" t="s">
        <v>1099</v>
      </c>
      <c r="E1268" s="12" t="s">
        <v>7</v>
      </c>
      <c r="F1268" s="13">
        <f>1456.9*1.16</f>
        <v>1690.004</v>
      </c>
    </row>
    <row r="1269" spans="1:6" ht="15">
      <c r="A1269" s="114" t="s">
        <v>281</v>
      </c>
      <c r="B1269" s="115"/>
      <c r="C1269" s="86">
        <v>1</v>
      </c>
      <c r="D1269" s="87" t="s">
        <v>1100</v>
      </c>
      <c r="E1269" s="12" t="s">
        <v>7</v>
      </c>
      <c r="F1269" s="13">
        <f>29806.03*1.16</f>
        <v>34574.99479999999</v>
      </c>
    </row>
    <row r="1270" spans="1:6" ht="15">
      <c r="A1270" s="114" t="s">
        <v>281</v>
      </c>
      <c r="B1270" s="115"/>
      <c r="C1270" s="86">
        <v>1</v>
      </c>
      <c r="D1270" s="87" t="s">
        <v>1101</v>
      </c>
      <c r="E1270" s="12" t="s">
        <v>7</v>
      </c>
      <c r="F1270" s="13">
        <f>16368+10912-5456</f>
        <v>21824</v>
      </c>
    </row>
    <row r="1271" spans="1:6" ht="15">
      <c r="A1271" s="114" t="s">
        <v>281</v>
      </c>
      <c r="B1271" s="115"/>
      <c r="C1271" s="86">
        <v>1</v>
      </c>
      <c r="D1271" s="87" t="s">
        <v>1102</v>
      </c>
      <c r="E1271" s="12" t="s">
        <v>7</v>
      </c>
      <c r="F1271" s="13">
        <f>4151.4*1.16</f>
        <v>4815.623999999999</v>
      </c>
    </row>
    <row r="1272" spans="1:6" ht="15">
      <c r="A1272" s="114" t="s">
        <v>281</v>
      </c>
      <c r="B1272" s="115"/>
      <c r="C1272" s="86">
        <v>1</v>
      </c>
      <c r="D1272" s="87" t="s">
        <v>1103</v>
      </c>
      <c r="E1272" s="12" t="s">
        <v>7</v>
      </c>
      <c r="F1272" s="13">
        <f>2748.64*1.16</f>
        <v>3188.4223999999995</v>
      </c>
    </row>
    <row r="1273" spans="1:6" ht="15">
      <c r="A1273" s="114" t="s">
        <v>281</v>
      </c>
      <c r="B1273" s="115"/>
      <c r="C1273" s="86">
        <v>1</v>
      </c>
      <c r="D1273" s="87" t="s">
        <v>1104</v>
      </c>
      <c r="E1273" s="12" t="s">
        <v>7</v>
      </c>
      <c r="F1273" s="13">
        <f>23570*1.16</f>
        <v>27341.199999999997</v>
      </c>
    </row>
    <row r="1274" spans="1:6" ht="15">
      <c r="A1274" s="114" t="s">
        <v>281</v>
      </c>
      <c r="B1274" s="115"/>
      <c r="C1274" s="86">
        <v>1</v>
      </c>
      <c r="D1274" s="87" t="s">
        <v>1105</v>
      </c>
      <c r="E1274" s="12" t="s">
        <v>7</v>
      </c>
      <c r="F1274" s="13">
        <f>10280*1.16</f>
        <v>11924.8</v>
      </c>
    </row>
    <row r="1275" spans="1:6" ht="15">
      <c r="A1275" s="114" t="s">
        <v>281</v>
      </c>
      <c r="B1275" s="115"/>
      <c r="C1275" s="86">
        <v>1</v>
      </c>
      <c r="D1275" s="87" t="s">
        <v>1106</v>
      </c>
      <c r="E1275" s="12" t="s">
        <v>7</v>
      </c>
      <c r="F1275" s="13">
        <v>311673</v>
      </c>
    </row>
    <row r="1276" spans="1:6" ht="15">
      <c r="A1276" s="114" t="s">
        <v>281</v>
      </c>
      <c r="B1276" s="115"/>
      <c r="C1276" s="86">
        <v>1</v>
      </c>
      <c r="D1276" s="87" t="s">
        <v>1107</v>
      </c>
      <c r="E1276" s="12" t="s">
        <v>7</v>
      </c>
      <c r="F1276" s="13">
        <v>14418.8</v>
      </c>
    </row>
    <row r="1277" spans="1:6" ht="15">
      <c r="A1277" s="114" t="s">
        <v>281</v>
      </c>
      <c r="B1277" s="115"/>
      <c r="C1277" s="86">
        <v>2</v>
      </c>
      <c r="D1277" s="87" t="s">
        <v>1108</v>
      </c>
      <c r="E1277" s="12" t="s">
        <v>1109</v>
      </c>
      <c r="F1277" s="13">
        <v>22987.41</v>
      </c>
    </row>
    <row r="1278" spans="1:6" ht="15">
      <c r="A1278" s="114" t="s">
        <v>281</v>
      </c>
      <c r="B1278" s="115"/>
      <c r="C1278" s="86">
        <v>1</v>
      </c>
      <c r="D1278" s="87" t="s">
        <v>1110</v>
      </c>
      <c r="E1278" s="12" t="s">
        <v>1111</v>
      </c>
      <c r="F1278" s="13">
        <v>15000</v>
      </c>
    </row>
    <row r="1279" spans="1:6" ht="15">
      <c r="A1279" s="114" t="s">
        <v>281</v>
      </c>
      <c r="B1279" s="115"/>
      <c r="C1279" s="86">
        <v>1</v>
      </c>
      <c r="D1279" s="87" t="s">
        <v>1112</v>
      </c>
      <c r="E1279" s="12" t="s">
        <v>1111</v>
      </c>
      <c r="F1279" s="13">
        <v>90000</v>
      </c>
    </row>
    <row r="1280" spans="1:6" ht="15">
      <c r="A1280" s="114" t="s">
        <v>281</v>
      </c>
      <c r="B1280" s="115"/>
      <c r="C1280" s="86">
        <v>1</v>
      </c>
      <c r="D1280" s="87" t="s">
        <v>1113</v>
      </c>
      <c r="E1280" s="12" t="s">
        <v>1111</v>
      </c>
      <c r="F1280" s="13">
        <v>45820</v>
      </c>
    </row>
    <row r="1281" spans="1:6" ht="15">
      <c r="A1281" s="114" t="s">
        <v>281</v>
      </c>
      <c r="B1281" s="115"/>
      <c r="C1281" s="86">
        <v>1</v>
      </c>
      <c r="D1281" s="87" t="s">
        <v>1114</v>
      </c>
      <c r="E1281" s="12" t="s">
        <v>1111</v>
      </c>
      <c r="F1281" s="13">
        <v>19865</v>
      </c>
    </row>
    <row r="1282" spans="1:6" ht="15">
      <c r="A1282" s="114" t="s">
        <v>281</v>
      </c>
      <c r="B1282" s="115"/>
      <c r="C1282" s="11">
        <v>1</v>
      </c>
      <c r="D1282" s="89" t="s">
        <v>1115</v>
      </c>
      <c r="E1282" s="12" t="s">
        <v>1111</v>
      </c>
      <c r="F1282" s="13">
        <v>45635.37</v>
      </c>
    </row>
    <row r="1283" spans="1:6" ht="15">
      <c r="A1283" s="114" t="s">
        <v>281</v>
      </c>
      <c r="B1283" s="115"/>
      <c r="C1283" s="86">
        <v>1</v>
      </c>
      <c r="D1283" s="87" t="s">
        <v>1116</v>
      </c>
      <c r="E1283" s="12" t="s">
        <v>1111</v>
      </c>
      <c r="F1283" s="90">
        <v>15428</v>
      </c>
    </row>
    <row r="1284" spans="1:6" ht="15">
      <c r="A1284" s="114" t="s">
        <v>281</v>
      </c>
      <c r="B1284" s="115"/>
      <c r="C1284" s="86">
        <v>1</v>
      </c>
      <c r="D1284" s="87" t="s">
        <v>1117</v>
      </c>
      <c r="E1284" s="12" t="s">
        <v>1111</v>
      </c>
      <c r="F1284" s="90">
        <v>2549.68</v>
      </c>
    </row>
    <row r="1285" spans="1:6" ht="15">
      <c r="A1285" s="114" t="s">
        <v>281</v>
      </c>
      <c r="B1285" s="115"/>
      <c r="C1285" s="86">
        <v>1</v>
      </c>
      <c r="D1285" s="87" t="s">
        <v>1118</v>
      </c>
      <c r="E1285" s="12" t="s">
        <v>1111</v>
      </c>
      <c r="F1285" s="90">
        <v>19198</v>
      </c>
    </row>
    <row r="1286" spans="1:6" ht="15">
      <c r="A1286" s="114" t="s">
        <v>1468</v>
      </c>
      <c r="B1286" s="115"/>
      <c r="C1286" s="78">
        <v>24</v>
      </c>
      <c r="D1286" s="100" t="s">
        <v>1458</v>
      </c>
      <c r="E1286" s="12" t="s">
        <v>1478</v>
      </c>
      <c r="F1286" s="82">
        <f>12313*1.16</f>
        <v>14283.079999999998</v>
      </c>
    </row>
    <row r="1287" spans="1:6" ht="15">
      <c r="A1287" s="114" t="s">
        <v>1469</v>
      </c>
      <c r="B1287" s="115"/>
      <c r="C1287" s="78">
        <v>2</v>
      </c>
      <c r="D1287" s="100" t="s">
        <v>1459</v>
      </c>
      <c r="E1287" s="12" t="s">
        <v>1478</v>
      </c>
      <c r="F1287" s="82">
        <f>4242*1.16</f>
        <v>4920.719999999999</v>
      </c>
    </row>
    <row r="1288" spans="1:6" ht="15">
      <c r="A1288" s="114" t="s">
        <v>1470</v>
      </c>
      <c r="B1288" s="115"/>
      <c r="C1288" s="78">
        <v>3</v>
      </c>
      <c r="D1288" s="100" t="s">
        <v>1460</v>
      </c>
      <c r="E1288" s="12" t="s">
        <v>1478</v>
      </c>
      <c r="F1288" s="82">
        <f>1842*1.16-1.16</f>
        <v>2135.56</v>
      </c>
    </row>
    <row r="1289" spans="1:6" ht="15">
      <c r="A1289" s="114" t="s">
        <v>1471</v>
      </c>
      <c r="B1289" s="115"/>
      <c r="C1289" s="78">
        <v>4</v>
      </c>
      <c r="D1289" s="100" t="s">
        <v>1461</v>
      </c>
      <c r="E1289" s="12" t="s">
        <v>1478</v>
      </c>
      <c r="F1289" s="82">
        <f>4103.45*1.16</f>
        <v>4760.0019999999995</v>
      </c>
    </row>
    <row r="1290" spans="1:6" ht="15">
      <c r="A1290" s="114" t="s">
        <v>1472</v>
      </c>
      <c r="B1290" s="115"/>
      <c r="C1290" s="78">
        <v>4</v>
      </c>
      <c r="D1290" s="100" t="s">
        <v>1462</v>
      </c>
      <c r="E1290" s="12" t="s">
        <v>1478</v>
      </c>
      <c r="F1290" s="82">
        <f>3275.86*1.16</f>
        <v>3799.9975999999997</v>
      </c>
    </row>
    <row r="1291" spans="1:6" ht="15">
      <c r="A1291" s="114" t="s">
        <v>1473</v>
      </c>
      <c r="B1291" s="115"/>
      <c r="C1291" s="78">
        <v>4</v>
      </c>
      <c r="D1291" s="100" t="s">
        <v>1463</v>
      </c>
      <c r="E1291" s="12" t="s">
        <v>1478</v>
      </c>
      <c r="F1291" s="82">
        <f>3620.69*1.16</f>
        <v>4200.0004</v>
      </c>
    </row>
    <row r="1292" spans="1:6" ht="15">
      <c r="A1292" s="114" t="s">
        <v>1474</v>
      </c>
      <c r="B1292" s="115"/>
      <c r="C1292" s="78">
        <v>1</v>
      </c>
      <c r="D1292" s="100" t="s">
        <v>1464</v>
      </c>
      <c r="E1292" s="12" t="s">
        <v>1534</v>
      </c>
      <c r="F1292" s="82">
        <f>2155.17*1.16</f>
        <v>2499.9972</v>
      </c>
    </row>
    <row r="1293" spans="1:6" ht="15">
      <c r="A1293" s="114" t="s">
        <v>1475</v>
      </c>
      <c r="B1293" s="115"/>
      <c r="C1293" s="78">
        <v>3</v>
      </c>
      <c r="D1293" s="100" t="s">
        <v>1465</v>
      </c>
      <c r="E1293" s="12" t="s">
        <v>1478</v>
      </c>
      <c r="F1293" s="82">
        <f>51054*1.16</f>
        <v>59222.64</v>
      </c>
    </row>
    <row r="1294" spans="1:6" ht="15">
      <c r="A1294" s="114" t="s">
        <v>1476</v>
      </c>
      <c r="B1294" s="115"/>
      <c r="C1294" s="78">
        <v>3</v>
      </c>
      <c r="D1294" s="100" t="s">
        <v>1466</v>
      </c>
      <c r="E1294" s="12" t="s">
        <v>1478</v>
      </c>
      <c r="F1294" s="82">
        <f>11850*1.16</f>
        <v>13745.999999999998</v>
      </c>
    </row>
    <row r="1295" spans="1:6" ht="15">
      <c r="A1295" s="114" t="s">
        <v>1477</v>
      </c>
      <c r="B1295" s="115"/>
      <c r="C1295" s="78">
        <v>4</v>
      </c>
      <c r="D1295" s="100" t="s">
        <v>1467</v>
      </c>
      <c r="E1295" s="12" t="s">
        <v>1478</v>
      </c>
      <c r="F1295" s="82">
        <f>19424*1.16</f>
        <v>22531.84</v>
      </c>
    </row>
    <row r="1296" spans="1:6" ht="15">
      <c r="A1296" s="114" t="s">
        <v>1480</v>
      </c>
      <c r="B1296" s="115"/>
      <c r="C1296" s="78">
        <v>1</v>
      </c>
      <c r="D1296" s="100" t="s">
        <v>1479</v>
      </c>
      <c r="E1296" s="12" t="s">
        <v>1481</v>
      </c>
      <c r="F1296" s="13">
        <v>7990</v>
      </c>
    </row>
    <row r="1297" spans="1:6" ht="15">
      <c r="A1297" s="114" t="s">
        <v>1484</v>
      </c>
      <c r="B1297" s="115"/>
      <c r="C1297" s="78">
        <v>1</v>
      </c>
      <c r="D1297" s="100" t="s">
        <v>1482</v>
      </c>
      <c r="E1297" s="12" t="s">
        <v>1483</v>
      </c>
      <c r="F1297" s="13">
        <v>17284</v>
      </c>
    </row>
    <row r="1298" spans="1:6" ht="15">
      <c r="A1298" s="114" t="s">
        <v>1518</v>
      </c>
      <c r="B1298" s="115"/>
      <c r="C1298" s="78">
        <v>1</v>
      </c>
      <c r="D1298" s="101" t="s">
        <v>1490</v>
      </c>
      <c r="E1298" s="12" t="s">
        <v>1519</v>
      </c>
      <c r="F1298" s="13">
        <v>11729</v>
      </c>
    </row>
    <row r="1299" spans="1:6" ht="15">
      <c r="A1299" s="114" t="s">
        <v>1520</v>
      </c>
      <c r="B1299" s="115"/>
      <c r="C1299" s="78">
        <v>1</v>
      </c>
      <c r="D1299" s="101" t="s">
        <v>1491</v>
      </c>
      <c r="E1299" s="12" t="s">
        <v>1521</v>
      </c>
      <c r="F1299" s="13">
        <v>1499.25</v>
      </c>
    </row>
    <row r="1300" spans="1:6" ht="15">
      <c r="A1300" s="114" t="s">
        <v>1516</v>
      </c>
      <c r="B1300" s="115"/>
      <c r="C1300" s="78">
        <v>1</v>
      </c>
      <c r="D1300" s="101" t="s">
        <v>1489</v>
      </c>
      <c r="E1300" s="12" t="s">
        <v>1517</v>
      </c>
      <c r="F1300" s="13">
        <v>10158.7</v>
      </c>
    </row>
    <row r="1301" spans="1:6" ht="15">
      <c r="A1301" s="114" t="s">
        <v>1487</v>
      </c>
      <c r="B1301" s="115"/>
      <c r="C1301" s="78">
        <v>1</v>
      </c>
      <c r="D1301" s="101" t="s">
        <v>1485</v>
      </c>
      <c r="E1301" s="12" t="s">
        <v>230</v>
      </c>
      <c r="F1301" s="13">
        <v>25000</v>
      </c>
    </row>
    <row r="1302" spans="1:6" ht="15">
      <c r="A1302" s="114" t="s">
        <v>1515</v>
      </c>
      <c r="B1302" s="115"/>
      <c r="C1302" s="78">
        <v>1</v>
      </c>
      <c r="D1302" s="101" t="s">
        <v>1486</v>
      </c>
      <c r="E1302" s="12" t="s">
        <v>1478</v>
      </c>
      <c r="F1302" s="13">
        <v>11455</v>
      </c>
    </row>
    <row r="1303" spans="1:6" ht="15">
      <c r="A1303" s="114" t="s">
        <v>1515</v>
      </c>
      <c r="B1303" s="115"/>
      <c r="C1303" s="78">
        <v>1</v>
      </c>
      <c r="D1303" s="101" t="s">
        <v>1488</v>
      </c>
      <c r="E1303" s="12" t="s">
        <v>230</v>
      </c>
      <c r="F1303" s="13">
        <v>33477.6</v>
      </c>
    </row>
    <row r="1304" spans="1:6" ht="15">
      <c r="A1304" s="114" t="s">
        <v>1541</v>
      </c>
      <c r="B1304" s="115"/>
      <c r="C1304" s="78">
        <v>1</v>
      </c>
      <c r="D1304" s="100" t="s">
        <v>1522</v>
      </c>
      <c r="E1304" s="12" t="s">
        <v>1517</v>
      </c>
      <c r="F1304" s="82">
        <v>2999</v>
      </c>
    </row>
    <row r="1305" spans="1:6" ht="15">
      <c r="A1305" s="114" t="s">
        <v>1539</v>
      </c>
      <c r="B1305" s="115"/>
      <c r="C1305" s="78">
        <v>1</v>
      </c>
      <c r="D1305" s="100" t="s">
        <v>1523</v>
      </c>
      <c r="E1305" s="12" t="s">
        <v>1517</v>
      </c>
      <c r="F1305" s="82">
        <v>997.9943999999999</v>
      </c>
    </row>
    <row r="1306" spans="1:6" ht="15">
      <c r="A1306" s="114" t="s">
        <v>1540</v>
      </c>
      <c r="B1306" s="115"/>
      <c r="C1306" s="78">
        <v>2</v>
      </c>
      <c r="D1306" s="100" t="s">
        <v>1524</v>
      </c>
      <c r="E1306" s="12" t="s">
        <v>1517</v>
      </c>
      <c r="F1306" s="82">
        <v>999.0036</v>
      </c>
    </row>
    <row r="1307" spans="1:6" ht="15">
      <c r="A1307" s="114" t="s">
        <v>1532</v>
      </c>
      <c r="B1307" s="115"/>
      <c r="C1307" s="78">
        <v>1</v>
      </c>
      <c r="D1307" s="100" t="s">
        <v>1525</v>
      </c>
      <c r="E1307" s="12" t="s">
        <v>1535</v>
      </c>
      <c r="F1307" s="82">
        <v>4030</v>
      </c>
    </row>
    <row r="1308" spans="1:6" ht="15">
      <c r="A1308" s="114" t="s">
        <v>1533</v>
      </c>
      <c r="B1308" s="115"/>
      <c r="C1308" s="78">
        <v>1</v>
      </c>
      <c r="D1308" s="100" t="s">
        <v>1526</v>
      </c>
      <c r="E1308" s="12" t="s">
        <v>1536</v>
      </c>
      <c r="F1308" s="82">
        <v>5275.68</v>
      </c>
    </row>
    <row r="1309" spans="1:6" ht="15">
      <c r="A1309" s="114" t="s">
        <v>1537</v>
      </c>
      <c r="B1309" s="115"/>
      <c r="C1309" s="78">
        <v>1</v>
      </c>
      <c r="D1309" s="100" t="s">
        <v>1527</v>
      </c>
      <c r="E1309" s="12" t="s">
        <v>1536</v>
      </c>
      <c r="F1309" s="82">
        <v>880</v>
      </c>
    </row>
    <row r="1310" spans="1:6" ht="15">
      <c r="A1310" s="114" t="s">
        <v>1542</v>
      </c>
      <c r="B1310" s="115"/>
      <c r="C1310" s="86">
        <v>1</v>
      </c>
      <c r="D1310" s="101" t="s">
        <v>1528</v>
      </c>
      <c r="E1310" s="12" t="s">
        <v>1543</v>
      </c>
      <c r="F1310" s="82">
        <v>3433</v>
      </c>
    </row>
    <row r="1311" spans="1:6" ht="15">
      <c r="A1311" s="114" t="s">
        <v>1545</v>
      </c>
      <c r="B1311" s="115"/>
      <c r="C1311" s="86">
        <v>1</v>
      </c>
      <c r="D1311" s="101" t="s">
        <v>1529</v>
      </c>
      <c r="E1311" s="12" t="s">
        <v>230</v>
      </c>
      <c r="F1311" s="82">
        <v>6960</v>
      </c>
    </row>
    <row r="1312" spans="1:6" ht="15">
      <c r="A1312" s="114" t="s">
        <v>1544</v>
      </c>
      <c r="B1312" s="115"/>
      <c r="C1312" s="86">
        <v>1</v>
      </c>
      <c r="D1312" s="101" t="s">
        <v>1530</v>
      </c>
      <c r="E1312" s="12" t="s">
        <v>230</v>
      </c>
      <c r="F1312" s="82">
        <v>5000</v>
      </c>
    </row>
    <row r="1313" spans="1:6" ht="15">
      <c r="A1313" s="114" t="s">
        <v>1538</v>
      </c>
      <c r="B1313" s="115"/>
      <c r="C1313" s="86">
        <v>1</v>
      </c>
      <c r="D1313" s="101" t="s">
        <v>1118</v>
      </c>
      <c r="E1313" s="12" t="s">
        <v>230</v>
      </c>
      <c r="F1313" s="82">
        <v>33477.6</v>
      </c>
    </row>
    <row r="1314" spans="1:6" ht="15">
      <c r="A1314" s="114" t="s">
        <v>281</v>
      </c>
      <c r="B1314" s="115"/>
      <c r="C1314" s="11">
        <v>1</v>
      </c>
      <c r="D1314" s="101" t="s">
        <v>1531</v>
      </c>
      <c r="E1314" s="12" t="s">
        <v>230</v>
      </c>
      <c r="F1314" s="82">
        <v>2549.68</v>
      </c>
    </row>
    <row r="1315" spans="1:6" ht="15">
      <c r="A1315" s="114" t="s">
        <v>1546</v>
      </c>
      <c r="B1315" s="115"/>
      <c r="C1315" s="11">
        <v>1</v>
      </c>
      <c r="D1315" s="101" t="s">
        <v>1547</v>
      </c>
      <c r="E1315" s="12" t="s">
        <v>1072</v>
      </c>
      <c r="F1315" s="82">
        <v>695855.55</v>
      </c>
    </row>
    <row r="1316" spans="1:6" ht="15">
      <c r="A1316" s="114" t="s">
        <v>1626</v>
      </c>
      <c r="B1316" s="115"/>
      <c r="C1316" s="11">
        <v>1</v>
      </c>
      <c r="D1316" s="101" t="s">
        <v>1625</v>
      </c>
      <c r="E1316" s="12" t="s">
        <v>1072</v>
      </c>
      <c r="F1316" s="82">
        <v>82899.4</v>
      </c>
    </row>
    <row r="1317" spans="1:6" ht="15">
      <c r="A1317" s="114" t="s">
        <v>1550</v>
      </c>
      <c r="B1317" s="115"/>
      <c r="C1317" s="11">
        <v>1</v>
      </c>
      <c r="D1317" s="101" t="s">
        <v>1548</v>
      </c>
      <c r="E1317" s="12" t="s">
        <v>234</v>
      </c>
      <c r="F1317" s="82">
        <f>18707*1.16</f>
        <v>21700.12</v>
      </c>
    </row>
    <row r="1318" spans="1:6" ht="15">
      <c r="A1318" s="114" t="s">
        <v>1551</v>
      </c>
      <c r="B1318" s="115"/>
      <c r="C1318" s="11">
        <v>1</v>
      </c>
      <c r="D1318" s="101" t="s">
        <v>1549</v>
      </c>
      <c r="E1318" s="12" t="s">
        <v>234</v>
      </c>
      <c r="F1318" s="82">
        <f>76602.58*1.16</f>
        <v>88858.99279999999</v>
      </c>
    </row>
    <row r="1319" spans="1:6" ht="15">
      <c r="A1319" s="114" t="s">
        <v>1552</v>
      </c>
      <c r="B1319" s="115"/>
      <c r="C1319" s="11">
        <v>1</v>
      </c>
      <c r="D1319" s="101" t="s">
        <v>1553</v>
      </c>
      <c r="E1319" s="12" t="s">
        <v>234</v>
      </c>
      <c r="F1319" s="82">
        <f>10413*1.16</f>
        <v>12079.08</v>
      </c>
    </row>
    <row r="1320" spans="1:6" ht="15">
      <c r="A1320" s="116" t="s">
        <v>1555</v>
      </c>
      <c r="B1320" s="117"/>
      <c r="C1320" s="11">
        <v>20</v>
      </c>
      <c r="D1320" s="102" t="s">
        <v>1554</v>
      </c>
      <c r="E1320" s="12" t="s">
        <v>237</v>
      </c>
      <c r="F1320" s="82">
        <f>66000*1.16</f>
        <v>76560</v>
      </c>
    </row>
    <row r="1321" spans="1:6" ht="15">
      <c r="A1321" s="116" t="s">
        <v>1557</v>
      </c>
      <c r="B1321" s="117"/>
      <c r="C1321" s="11">
        <v>16</v>
      </c>
      <c r="D1321" s="102" t="s">
        <v>1556</v>
      </c>
      <c r="E1321" s="12" t="s">
        <v>237</v>
      </c>
      <c r="F1321" s="82">
        <f>172160*1.16</f>
        <v>199705.59999999998</v>
      </c>
    </row>
    <row r="1322" spans="1:6" ht="15">
      <c r="A1322" s="116" t="s">
        <v>1559</v>
      </c>
      <c r="B1322" s="117"/>
      <c r="C1322" s="11">
        <v>5</v>
      </c>
      <c r="D1322" s="102" t="s">
        <v>1558</v>
      </c>
      <c r="E1322" s="12" t="s">
        <v>237</v>
      </c>
      <c r="F1322" s="82">
        <f>93450*1.16</f>
        <v>108401.99999999999</v>
      </c>
    </row>
    <row r="1323" spans="1:6" ht="15">
      <c r="A1323" s="116" t="s">
        <v>1561</v>
      </c>
      <c r="B1323" s="117"/>
      <c r="C1323" s="11">
        <v>5</v>
      </c>
      <c r="D1323" s="102" t="s">
        <v>1560</v>
      </c>
      <c r="E1323" s="12" t="s">
        <v>237</v>
      </c>
      <c r="F1323" s="82">
        <f>154650*1.16</f>
        <v>179394</v>
      </c>
    </row>
    <row r="1324" spans="1:6" ht="15">
      <c r="A1324" s="116" t="s">
        <v>1563</v>
      </c>
      <c r="B1324" s="117"/>
      <c r="C1324" s="11">
        <v>20</v>
      </c>
      <c r="D1324" s="102" t="s">
        <v>1562</v>
      </c>
      <c r="E1324" s="12" t="s">
        <v>237</v>
      </c>
      <c r="F1324" s="82">
        <f>225200*1.16</f>
        <v>261231.99999999997</v>
      </c>
    </row>
    <row r="1325" spans="1:6" ht="15">
      <c r="A1325" s="116" t="s">
        <v>1565</v>
      </c>
      <c r="B1325" s="117"/>
      <c r="C1325" s="11">
        <v>10</v>
      </c>
      <c r="D1325" s="102" t="s">
        <v>1564</v>
      </c>
      <c r="E1325" s="12" t="s">
        <v>237</v>
      </c>
      <c r="F1325" s="82">
        <f>107600*1.16</f>
        <v>124815.99999999999</v>
      </c>
    </row>
    <row r="1326" spans="1:6" ht="15">
      <c r="A1326" s="116" t="s">
        <v>1567</v>
      </c>
      <c r="B1326" s="117"/>
      <c r="C1326" s="11">
        <v>3</v>
      </c>
      <c r="D1326" s="102" t="s">
        <v>1566</v>
      </c>
      <c r="E1326" s="12" t="s">
        <v>237</v>
      </c>
      <c r="F1326" s="82">
        <f>48300*1.16</f>
        <v>56027.99999999999</v>
      </c>
    </row>
    <row r="1327" spans="1:6" ht="15">
      <c r="A1327" s="116" t="s">
        <v>1569</v>
      </c>
      <c r="B1327" s="117"/>
      <c r="C1327" s="11">
        <v>3</v>
      </c>
      <c r="D1327" s="102" t="s">
        <v>1568</v>
      </c>
      <c r="E1327" s="12" t="s">
        <v>237</v>
      </c>
      <c r="F1327" s="82">
        <f>57117*1.16</f>
        <v>66255.72</v>
      </c>
    </row>
    <row r="1328" spans="1:6" ht="15">
      <c r="A1328" s="116" t="s">
        <v>1571</v>
      </c>
      <c r="B1328" s="117"/>
      <c r="C1328" s="11">
        <v>3</v>
      </c>
      <c r="D1328" s="102" t="s">
        <v>1570</v>
      </c>
      <c r="E1328" s="12" t="s">
        <v>237</v>
      </c>
      <c r="F1328" s="82">
        <f>26220*1.16</f>
        <v>30415.199999999997</v>
      </c>
    </row>
    <row r="1329" spans="1:6" ht="15">
      <c r="A1329" s="116" t="s">
        <v>1573</v>
      </c>
      <c r="B1329" s="117"/>
      <c r="C1329" s="11">
        <v>1</v>
      </c>
      <c r="D1329" s="102" t="s">
        <v>1572</v>
      </c>
      <c r="E1329" s="12" t="s">
        <v>237</v>
      </c>
      <c r="F1329" s="82">
        <f>1290*1.16</f>
        <v>1496.3999999999999</v>
      </c>
    </row>
    <row r="1330" spans="1:6" ht="15">
      <c r="A1330" s="116" t="s">
        <v>281</v>
      </c>
      <c r="B1330" s="117"/>
      <c r="C1330" s="11">
        <v>3</v>
      </c>
      <c r="D1330" s="102" t="s">
        <v>1574</v>
      </c>
      <c r="E1330" s="12" t="s">
        <v>237</v>
      </c>
      <c r="F1330" s="82">
        <f>3870*1.16</f>
        <v>4489.2</v>
      </c>
    </row>
    <row r="1331" spans="1:6" ht="15">
      <c r="A1331" s="116" t="s">
        <v>281</v>
      </c>
      <c r="B1331" s="117"/>
      <c r="C1331" s="11">
        <v>3</v>
      </c>
      <c r="D1331" s="102" t="s">
        <v>1574</v>
      </c>
      <c r="E1331" s="12" t="s">
        <v>237</v>
      </c>
      <c r="F1331" s="82">
        <f>3870*1.16</f>
        <v>4489.2</v>
      </c>
    </row>
    <row r="1332" spans="1:6" ht="15">
      <c r="A1332" s="116" t="s">
        <v>1576</v>
      </c>
      <c r="B1332" s="117"/>
      <c r="C1332" s="11">
        <v>2</v>
      </c>
      <c r="D1332" s="102" t="s">
        <v>1575</v>
      </c>
      <c r="E1332" s="12" t="s">
        <v>237</v>
      </c>
      <c r="F1332" s="82">
        <f>3998*1.16</f>
        <v>4637.679999999999</v>
      </c>
    </row>
    <row r="1333" spans="1:6" ht="15">
      <c r="A1333" s="116" t="s">
        <v>281</v>
      </c>
      <c r="B1333" s="117"/>
      <c r="C1333" s="11">
        <v>1</v>
      </c>
      <c r="D1333" s="102" t="s">
        <v>1577</v>
      </c>
      <c r="E1333" s="12" t="s">
        <v>237</v>
      </c>
      <c r="F1333" s="82">
        <f>15998.5*1.16</f>
        <v>18558.26</v>
      </c>
    </row>
    <row r="1334" spans="1:6" ht="15">
      <c r="A1334" s="116" t="s">
        <v>1578</v>
      </c>
      <c r="B1334" s="117"/>
      <c r="C1334" s="11">
        <v>5</v>
      </c>
      <c r="D1334" s="102" t="s">
        <v>1579</v>
      </c>
      <c r="E1334" s="12" t="s">
        <v>237</v>
      </c>
      <c r="F1334" s="82">
        <f>78025*1.16</f>
        <v>90509</v>
      </c>
    </row>
    <row r="1335" spans="1:6" ht="15">
      <c r="A1335" s="116" t="s">
        <v>1580</v>
      </c>
      <c r="B1335" s="117"/>
      <c r="C1335" s="11">
        <v>1</v>
      </c>
      <c r="D1335" s="102" t="s">
        <v>1581</v>
      </c>
      <c r="E1335" s="12" t="s">
        <v>237</v>
      </c>
      <c r="F1335" s="82">
        <f>30990*1.16</f>
        <v>35948.399999999994</v>
      </c>
    </row>
    <row r="1336" spans="1:6" ht="15">
      <c r="A1336" s="116" t="s">
        <v>1582</v>
      </c>
      <c r="B1336" s="117"/>
      <c r="C1336" s="11">
        <v>1</v>
      </c>
      <c r="D1336" s="102" t="s">
        <v>1583</v>
      </c>
      <c r="E1336" s="12" t="s">
        <v>1072</v>
      </c>
      <c r="F1336" s="82">
        <f>1052205*1.16</f>
        <v>1220557.7999999998</v>
      </c>
    </row>
    <row r="1337" spans="1:6" ht="15">
      <c r="A1337" s="116" t="s">
        <v>1584</v>
      </c>
      <c r="B1337" s="117"/>
      <c r="C1337" s="11">
        <v>3</v>
      </c>
      <c r="D1337" s="102" t="s">
        <v>1585</v>
      </c>
      <c r="E1337" s="12" t="s">
        <v>236</v>
      </c>
      <c r="F1337" s="82">
        <f>15600*1.16</f>
        <v>18096</v>
      </c>
    </row>
    <row r="1338" spans="1:6" ht="15">
      <c r="A1338" s="116" t="s">
        <v>1586</v>
      </c>
      <c r="B1338" s="117"/>
      <c r="C1338" s="11">
        <v>30</v>
      </c>
      <c r="D1338" s="102" t="s">
        <v>1587</v>
      </c>
      <c r="E1338" s="12" t="s">
        <v>236</v>
      </c>
      <c r="F1338" s="82">
        <f>84000*1.16</f>
        <v>97440</v>
      </c>
    </row>
    <row r="1339" spans="1:6" ht="15">
      <c r="A1339" s="116" t="s">
        <v>1588</v>
      </c>
      <c r="B1339" s="117"/>
      <c r="C1339" s="11">
        <v>1</v>
      </c>
      <c r="D1339" s="102" t="s">
        <v>1589</v>
      </c>
      <c r="E1339" s="12" t="s">
        <v>236</v>
      </c>
      <c r="F1339" s="82">
        <f>163350*1.16</f>
        <v>189486</v>
      </c>
    </row>
    <row r="1340" spans="1:6" ht="15">
      <c r="A1340" s="116" t="s">
        <v>1590</v>
      </c>
      <c r="B1340" s="117"/>
      <c r="C1340" s="11">
        <v>1</v>
      </c>
      <c r="D1340" s="102" t="s">
        <v>1591</v>
      </c>
      <c r="E1340" s="12" t="s">
        <v>236</v>
      </c>
      <c r="F1340" s="82">
        <f>554500*1.16</f>
        <v>643220</v>
      </c>
    </row>
    <row r="1341" spans="1:6" ht="15">
      <c r="A1341" s="116" t="s">
        <v>1598</v>
      </c>
      <c r="B1341" s="117"/>
      <c r="C1341" s="11">
        <v>1</v>
      </c>
      <c r="D1341" s="102" t="s">
        <v>1592</v>
      </c>
      <c r="E1341" s="12" t="s">
        <v>236</v>
      </c>
      <c r="F1341" s="82">
        <f>47400*1.16</f>
        <v>54983.99999999999</v>
      </c>
    </row>
    <row r="1342" spans="1:6" ht="15">
      <c r="A1342" s="116" t="s">
        <v>1599</v>
      </c>
      <c r="B1342" s="117"/>
      <c r="C1342" s="11">
        <v>2</v>
      </c>
      <c r="D1342" s="102" t="s">
        <v>1600</v>
      </c>
      <c r="E1342" s="12" t="s">
        <v>236</v>
      </c>
      <c r="F1342" s="82">
        <f>2166*1.16</f>
        <v>2512.56</v>
      </c>
    </row>
    <row r="1343" spans="1:6" ht="15">
      <c r="A1343" s="116" t="s">
        <v>1601</v>
      </c>
      <c r="B1343" s="117"/>
      <c r="C1343" s="11">
        <v>2</v>
      </c>
      <c r="D1343" s="102" t="s">
        <v>1602</v>
      </c>
      <c r="E1343" s="12" t="s">
        <v>236</v>
      </c>
      <c r="F1343" s="82">
        <f>4480*1.16</f>
        <v>5196.799999999999</v>
      </c>
    </row>
    <row r="1344" spans="1:6" ht="15">
      <c r="A1344" s="116" t="s">
        <v>1603</v>
      </c>
      <c r="B1344" s="117"/>
      <c r="C1344" s="11">
        <v>1</v>
      </c>
      <c r="D1344" s="102" t="s">
        <v>1604</v>
      </c>
      <c r="E1344" s="12" t="s">
        <v>236</v>
      </c>
      <c r="F1344" s="82">
        <f>79790*1.16</f>
        <v>92556.4</v>
      </c>
    </row>
    <row r="1345" spans="1:6" ht="15">
      <c r="A1345" s="116" t="s">
        <v>1605</v>
      </c>
      <c r="B1345" s="117"/>
      <c r="C1345" s="11">
        <v>1</v>
      </c>
      <c r="D1345" s="102" t="s">
        <v>1606</v>
      </c>
      <c r="E1345" s="12" t="s">
        <v>236</v>
      </c>
      <c r="F1345" s="82">
        <f>124236*1.16</f>
        <v>144113.75999999998</v>
      </c>
    </row>
    <row r="1346" spans="1:6" ht="15">
      <c r="A1346" s="116" t="s">
        <v>1607</v>
      </c>
      <c r="B1346" s="117"/>
      <c r="C1346" s="11">
        <v>1</v>
      </c>
      <c r="D1346" s="102" t="s">
        <v>1608</v>
      </c>
      <c r="E1346" s="12" t="s">
        <v>236</v>
      </c>
      <c r="F1346" s="82">
        <f>202619*1.16</f>
        <v>235038.03999999998</v>
      </c>
    </row>
    <row r="1347" spans="1:6" ht="15">
      <c r="A1347" s="116" t="s">
        <v>1609</v>
      </c>
      <c r="B1347" s="117"/>
      <c r="C1347" s="11">
        <v>1</v>
      </c>
      <c r="D1347" s="102" t="s">
        <v>1610</v>
      </c>
      <c r="E1347" s="12" t="s">
        <v>236</v>
      </c>
      <c r="F1347" s="82">
        <f>38367*1.16</f>
        <v>44505.719999999994</v>
      </c>
    </row>
    <row r="1348" spans="1:6" ht="15">
      <c r="A1348" s="116" t="s">
        <v>1611</v>
      </c>
      <c r="B1348" s="117"/>
      <c r="C1348" s="11">
        <v>1</v>
      </c>
      <c r="D1348" s="102" t="s">
        <v>1612</v>
      </c>
      <c r="E1348" s="12" t="s">
        <v>236</v>
      </c>
      <c r="F1348" s="82">
        <f>7356*1.16</f>
        <v>8532.96</v>
      </c>
    </row>
    <row r="1349" spans="1:6" ht="15">
      <c r="A1349" s="116" t="s">
        <v>1613</v>
      </c>
      <c r="B1349" s="117"/>
      <c r="C1349" s="11">
        <v>1</v>
      </c>
      <c r="D1349" s="102" t="s">
        <v>1614</v>
      </c>
      <c r="E1349" s="12" t="s">
        <v>236</v>
      </c>
      <c r="F1349" s="82">
        <f>740*1.16</f>
        <v>858.4</v>
      </c>
    </row>
    <row r="1350" spans="1:6" ht="15">
      <c r="A1350" s="116" t="s">
        <v>1615</v>
      </c>
      <c r="B1350" s="117"/>
      <c r="C1350" s="11">
        <v>1</v>
      </c>
      <c r="D1350" s="102" t="s">
        <v>1616</v>
      </c>
      <c r="E1350" s="12" t="s">
        <v>236</v>
      </c>
      <c r="F1350" s="82">
        <f>2459*1.16</f>
        <v>2852.4399999999996</v>
      </c>
    </row>
    <row r="1351" spans="1:6" ht="15">
      <c r="A1351" s="116" t="s">
        <v>1617</v>
      </c>
      <c r="B1351" s="117"/>
      <c r="C1351" s="11">
        <v>1</v>
      </c>
      <c r="D1351" s="102" t="s">
        <v>1618</v>
      </c>
      <c r="E1351" s="12" t="s">
        <v>236</v>
      </c>
      <c r="F1351" s="82">
        <f>12570*1.16</f>
        <v>14581.199999999999</v>
      </c>
    </row>
    <row r="1352" spans="1:6" ht="15">
      <c r="A1352" s="116" t="s">
        <v>1619</v>
      </c>
      <c r="B1352" s="117"/>
      <c r="C1352" s="11">
        <v>1</v>
      </c>
      <c r="D1352" s="102" t="s">
        <v>1620</v>
      </c>
      <c r="E1352" s="12" t="s">
        <v>236</v>
      </c>
      <c r="F1352" s="82">
        <f>4433*1.16</f>
        <v>5142.28</v>
      </c>
    </row>
    <row r="1353" spans="1:6" ht="15">
      <c r="A1353" s="116" t="s">
        <v>1621</v>
      </c>
      <c r="B1353" s="117"/>
      <c r="C1353" s="11">
        <v>1</v>
      </c>
      <c r="D1353" s="102" t="s">
        <v>1622</v>
      </c>
      <c r="E1353" s="12" t="s">
        <v>236</v>
      </c>
      <c r="F1353" s="82">
        <f>3033*1.16</f>
        <v>3518.2799999999997</v>
      </c>
    </row>
    <row r="1354" spans="1:6" ht="15">
      <c r="A1354" s="116" t="s">
        <v>1623</v>
      </c>
      <c r="B1354" s="117"/>
      <c r="C1354" s="11">
        <v>1</v>
      </c>
      <c r="D1354" s="102" t="s">
        <v>1624</v>
      </c>
      <c r="E1354" s="12" t="s">
        <v>236</v>
      </c>
      <c r="F1354" s="82">
        <f>5997*1.16</f>
        <v>6956.5199999999995</v>
      </c>
    </row>
    <row r="1355" spans="1:6" ht="15">
      <c r="A1355" s="116" t="s">
        <v>1627</v>
      </c>
      <c r="B1355" s="117"/>
      <c r="C1355" s="11">
        <v>2</v>
      </c>
      <c r="D1355" s="102" t="s">
        <v>1628</v>
      </c>
      <c r="E1355" s="12" t="s">
        <v>236</v>
      </c>
      <c r="F1355" s="82">
        <v>4292.46</v>
      </c>
    </row>
    <row r="1356" spans="1:6" ht="15">
      <c r="A1356" s="116" t="s">
        <v>1629</v>
      </c>
      <c r="B1356" s="117"/>
      <c r="C1356" s="11">
        <v>7</v>
      </c>
      <c r="D1356" s="102" t="s">
        <v>1630</v>
      </c>
      <c r="E1356" s="12" t="s">
        <v>1072</v>
      </c>
      <c r="F1356" s="82">
        <f>60193*1.16</f>
        <v>69823.87999999999</v>
      </c>
    </row>
    <row r="1357" spans="1:6" ht="15">
      <c r="A1357" s="116" t="s">
        <v>1631</v>
      </c>
      <c r="B1357" s="117"/>
      <c r="C1357" s="11">
        <v>7</v>
      </c>
      <c r="D1357" s="102" t="s">
        <v>1632</v>
      </c>
      <c r="E1357" s="12" t="s">
        <v>1072</v>
      </c>
      <c r="F1357" s="82">
        <f>10010*1.16</f>
        <v>11611.599999999999</v>
      </c>
    </row>
    <row r="1358" spans="1:6" ht="15">
      <c r="A1358" s="118" t="s">
        <v>1593</v>
      </c>
      <c r="B1358" s="119"/>
      <c r="C1358" s="11">
        <v>1</v>
      </c>
      <c r="D1358" s="103" t="s">
        <v>1633</v>
      </c>
      <c r="E1358" s="12" t="s">
        <v>236</v>
      </c>
      <c r="F1358" s="82">
        <f>35303.07*1.16</f>
        <v>40951.5612</v>
      </c>
    </row>
    <row r="1359" spans="1:6" ht="15">
      <c r="A1359" s="118" t="s">
        <v>1594</v>
      </c>
      <c r="B1359" s="119"/>
      <c r="C1359" s="11">
        <v>1</v>
      </c>
      <c r="D1359" s="103" t="s">
        <v>1634</v>
      </c>
      <c r="E1359" s="12" t="s">
        <v>236</v>
      </c>
      <c r="F1359" s="82">
        <f>302867.47*1.16</f>
        <v>351326.26519999997</v>
      </c>
    </row>
    <row r="1360" spans="1:6" ht="15">
      <c r="A1360" s="118" t="s">
        <v>1595</v>
      </c>
      <c r="B1360" s="119"/>
      <c r="C1360" s="11">
        <v>1</v>
      </c>
      <c r="D1360" s="103" t="s">
        <v>1635</v>
      </c>
      <c r="E1360" s="12" t="s">
        <v>236</v>
      </c>
      <c r="F1360" s="82">
        <f>10625.16*1.16</f>
        <v>12325.185599999999</v>
      </c>
    </row>
    <row r="1361" spans="1:6" ht="15">
      <c r="A1361" s="118" t="s">
        <v>1596</v>
      </c>
      <c r="B1361" s="119"/>
      <c r="C1361" s="11">
        <v>1</v>
      </c>
      <c r="D1361" s="103" t="s">
        <v>1636</v>
      </c>
      <c r="E1361" s="12" t="s">
        <v>236</v>
      </c>
      <c r="F1361" s="82">
        <f>10625.16*1.16</f>
        <v>12325.185599999999</v>
      </c>
    </row>
    <row r="1362" spans="1:6" ht="15">
      <c r="A1362" s="118" t="s">
        <v>1597</v>
      </c>
      <c r="B1362" s="119"/>
      <c r="C1362" s="11">
        <v>1</v>
      </c>
      <c r="D1362" s="103" t="s">
        <v>1637</v>
      </c>
      <c r="E1362" s="12" t="s">
        <v>236</v>
      </c>
      <c r="F1362" s="82">
        <f>25913.16*1.16</f>
        <v>30059.2656</v>
      </c>
    </row>
    <row r="1363" spans="1:6" ht="15">
      <c r="A1363" s="118" t="s">
        <v>281</v>
      </c>
      <c r="B1363" s="119"/>
      <c r="C1363" s="11">
        <v>1</v>
      </c>
      <c r="D1363" s="103" t="s">
        <v>1638</v>
      </c>
      <c r="E1363" s="12" t="s">
        <v>236</v>
      </c>
      <c r="F1363" s="82">
        <f>1485.12*1.16</f>
        <v>1722.7391999999998</v>
      </c>
    </row>
    <row r="1364" spans="1:6" ht="15">
      <c r="A1364" s="118" t="s">
        <v>281</v>
      </c>
      <c r="B1364" s="119"/>
      <c r="C1364" s="11">
        <v>1</v>
      </c>
      <c r="D1364" s="103" t="s">
        <v>1653</v>
      </c>
      <c r="E1364" s="12" t="s">
        <v>236</v>
      </c>
      <c r="F1364" s="82">
        <f>1487.12*1.16</f>
        <v>1725.0591999999997</v>
      </c>
    </row>
    <row r="1365" spans="1:6" ht="15">
      <c r="A1365" s="104" t="s">
        <v>1647</v>
      </c>
      <c r="B1365" s="105"/>
      <c r="C1365" s="11">
        <v>10</v>
      </c>
      <c r="D1365" s="103" t="s">
        <v>1648</v>
      </c>
      <c r="E1365" s="12" t="s">
        <v>1072</v>
      </c>
      <c r="F1365" s="82">
        <f>35888.2*1.16</f>
        <v>41630.31199999999</v>
      </c>
    </row>
    <row r="1366" spans="1:6" ht="15">
      <c r="A1366" s="104" t="s">
        <v>1649</v>
      </c>
      <c r="B1366" s="105"/>
      <c r="C1366" s="11">
        <v>10</v>
      </c>
      <c r="D1366" s="103" t="s">
        <v>1650</v>
      </c>
      <c r="E1366" s="12" t="s">
        <v>1072</v>
      </c>
      <c r="F1366" s="82">
        <f>49888.2*1.16</f>
        <v>57870.31199999999</v>
      </c>
    </row>
    <row r="1367" spans="1:6" ht="15">
      <c r="A1367" s="104" t="s">
        <v>1651</v>
      </c>
      <c r="B1367" s="105"/>
      <c r="C1367" s="11">
        <v>7</v>
      </c>
      <c r="D1367" s="103" t="s">
        <v>1652</v>
      </c>
      <c r="E1367" s="12" t="s">
        <v>1072</v>
      </c>
      <c r="F1367" s="82">
        <f>273802.87*1.16</f>
        <v>317611.3292</v>
      </c>
    </row>
    <row r="1368" spans="1:6" ht="15">
      <c r="A1368" s="116" t="s">
        <v>1639</v>
      </c>
      <c r="B1368" s="117"/>
      <c r="C1368" s="11">
        <v>10</v>
      </c>
      <c r="D1368" s="102" t="s">
        <v>1640</v>
      </c>
      <c r="E1368" s="12" t="s">
        <v>1072</v>
      </c>
      <c r="F1368" s="82">
        <f>24120*1.16</f>
        <v>27979.199999999997</v>
      </c>
    </row>
    <row r="1369" spans="1:6" ht="15">
      <c r="A1369" s="116" t="s">
        <v>1641</v>
      </c>
      <c r="B1369" s="117"/>
      <c r="C1369" s="11">
        <v>1</v>
      </c>
      <c r="D1369" s="102" t="s">
        <v>1642</v>
      </c>
      <c r="E1369" s="12" t="s">
        <v>1072</v>
      </c>
      <c r="F1369" s="82">
        <f>97629.31*1.16</f>
        <v>113249.9996</v>
      </c>
    </row>
    <row r="1370" spans="1:6" ht="15">
      <c r="A1370" s="116" t="s">
        <v>1643</v>
      </c>
      <c r="B1370" s="117"/>
      <c r="C1370" s="11">
        <v>1</v>
      </c>
      <c r="D1370" s="102" t="s">
        <v>1644</v>
      </c>
      <c r="E1370" s="12" t="s">
        <v>1072</v>
      </c>
      <c r="F1370" s="82">
        <f>59051.72*1.16</f>
        <v>68499.99519999999</v>
      </c>
    </row>
    <row r="1371" spans="1:6" ht="15">
      <c r="A1371" s="116" t="s">
        <v>1645</v>
      </c>
      <c r="B1371" s="117"/>
      <c r="C1371" s="11">
        <v>3</v>
      </c>
      <c r="D1371" s="102" t="s">
        <v>1646</v>
      </c>
      <c r="E1371" s="12" t="s">
        <v>1072</v>
      </c>
      <c r="F1371" s="82">
        <f>252000*1.16</f>
        <v>292320</v>
      </c>
    </row>
    <row r="1372" spans="1:6" ht="15">
      <c r="A1372" s="118" t="s">
        <v>1655</v>
      </c>
      <c r="B1372" s="119"/>
      <c r="C1372" s="11">
        <v>1</v>
      </c>
      <c r="D1372" s="103" t="s">
        <v>1654</v>
      </c>
      <c r="E1372" s="12" t="s">
        <v>237</v>
      </c>
      <c r="F1372" s="82">
        <v>10126.8</v>
      </c>
    </row>
    <row r="1373" spans="1:6" ht="15">
      <c r="A1373" s="118" t="s">
        <v>1657</v>
      </c>
      <c r="B1373" s="119"/>
      <c r="C1373" s="11">
        <v>1</v>
      </c>
      <c r="D1373" s="103" t="s">
        <v>1656</v>
      </c>
      <c r="E1373" s="12" t="s">
        <v>1478</v>
      </c>
      <c r="F1373" s="82">
        <v>8421.6</v>
      </c>
    </row>
    <row r="1374" spans="1:6" ht="15">
      <c r="A1374" s="118" t="s">
        <v>1659</v>
      </c>
      <c r="B1374" s="119"/>
      <c r="C1374" s="11">
        <v>10</v>
      </c>
      <c r="D1374" s="103" t="s">
        <v>1658</v>
      </c>
      <c r="E1374" s="12" t="s">
        <v>230</v>
      </c>
      <c r="F1374" s="82">
        <v>148976.25</v>
      </c>
    </row>
    <row r="1375" spans="1:6" ht="15">
      <c r="A1375" s="118" t="s">
        <v>1662</v>
      </c>
      <c r="B1375" s="119"/>
      <c r="C1375" s="11">
        <v>1</v>
      </c>
      <c r="D1375" s="103" t="s">
        <v>1660</v>
      </c>
      <c r="E1375" s="12" t="s">
        <v>230</v>
      </c>
      <c r="F1375" s="82">
        <v>39571.73</v>
      </c>
    </row>
    <row r="1376" spans="1:6" ht="15">
      <c r="A1376" s="118" t="s">
        <v>1663</v>
      </c>
      <c r="B1376" s="119"/>
      <c r="C1376" s="11">
        <v>1</v>
      </c>
      <c r="D1376" s="103" t="s">
        <v>1661</v>
      </c>
      <c r="E1376" s="12" t="s">
        <v>230</v>
      </c>
      <c r="F1376" s="82">
        <v>30019.94</v>
      </c>
    </row>
    <row r="1377" spans="1:6" ht="15">
      <c r="A1377" s="118" t="s">
        <v>1664</v>
      </c>
      <c r="B1377" s="119"/>
      <c r="C1377" s="11">
        <v>1</v>
      </c>
      <c r="D1377" s="103" t="s">
        <v>1666</v>
      </c>
      <c r="E1377" s="12" t="s">
        <v>230</v>
      </c>
      <c r="F1377" s="82">
        <v>1018.86</v>
      </c>
    </row>
    <row r="1378" spans="1:6" ht="15">
      <c r="A1378" s="118" t="s">
        <v>1665</v>
      </c>
      <c r="B1378" s="119"/>
      <c r="C1378" s="11">
        <v>1</v>
      </c>
      <c r="D1378" s="103" t="s">
        <v>1667</v>
      </c>
      <c r="E1378" s="12" t="s">
        <v>230</v>
      </c>
      <c r="F1378" s="82">
        <v>3834.36</v>
      </c>
    </row>
    <row r="1379" spans="1:6" ht="15">
      <c r="A1379" s="116" t="s">
        <v>1670</v>
      </c>
      <c r="B1379" s="117"/>
      <c r="C1379" s="11">
        <v>10</v>
      </c>
      <c r="D1379" s="102" t="s">
        <v>1669</v>
      </c>
      <c r="E1379" s="12" t="s">
        <v>237</v>
      </c>
      <c r="F1379" s="82">
        <v>11949.99</v>
      </c>
    </row>
    <row r="1380" spans="1:6" ht="15">
      <c r="A1380" s="116" t="s">
        <v>1672</v>
      </c>
      <c r="B1380" s="117"/>
      <c r="C1380" s="11">
        <v>40</v>
      </c>
      <c r="D1380" s="102" t="s">
        <v>1671</v>
      </c>
      <c r="E1380" s="12" t="s">
        <v>237</v>
      </c>
      <c r="F1380" s="82">
        <v>240000</v>
      </c>
    </row>
    <row r="1381" spans="1:6" ht="15">
      <c r="A1381" s="106" t="s">
        <v>1674</v>
      </c>
      <c r="B1381" s="107"/>
      <c r="C1381" s="11">
        <v>6</v>
      </c>
      <c r="D1381" s="102" t="s">
        <v>1673</v>
      </c>
      <c r="E1381" s="12" t="s">
        <v>236</v>
      </c>
      <c r="F1381" s="82">
        <v>28500</v>
      </c>
    </row>
    <row r="1382" spans="1:6" ht="15">
      <c r="A1382" s="106" t="s">
        <v>1678</v>
      </c>
      <c r="B1382" s="107"/>
      <c r="C1382" s="11">
        <v>1</v>
      </c>
      <c r="D1382" s="102" t="s">
        <v>1675</v>
      </c>
      <c r="E1382" s="12" t="s">
        <v>236</v>
      </c>
      <c r="F1382" s="82">
        <f>7855*1.16</f>
        <v>9111.8</v>
      </c>
    </row>
    <row r="1383" spans="1:6" ht="15">
      <c r="A1383" s="106" t="s">
        <v>1679</v>
      </c>
      <c r="B1383" s="107"/>
      <c r="C1383" s="11">
        <v>2</v>
      </c>
      <c r="D1383" s="102" t="s">
        <v>1676</v>
      </c>
      <c r="E1383" s="12" t="s">
        <v>236</v>
      </c>
      <c r="F1383" s="82">
        <f>9400*1.16</f>
        <v>10904</v>
      </c>
    </row>
    <row r="1384" spans="1:6" ht="15">
      <c r="A1384" s="106" t="s">
        <v>1680</v>
      </c>
      <c r="B1384" s="107"/>
      <c r="C1384" s="11">
        <v>1</v>
      </c>
      <c r="D1384" s="102" t="s">
        <v>1677</v>
      </c>
      <c r="E1384" s="12" t="s">
        <v>236</v>
      </c>
      <c r="F1384" s="82">
        <f>26245*1.16</f>
        <v>30444.199999999997</v>
      </c>
    </row>
    <row r="1385" spans="1:6" ht="15">
      <c r="A1385" s="116" t="s">
        <v>1682</v>
      </c>
      <c r="B1385" s="117"/>
      <c r="C1385" s="11">
        <v>2</v>
      </c>
      <c r="D1385" s="102" t="s">
        <v>1681</v>
      </c>
      <c r="E1385" s="12" t="s">
        <v>237</v>
      </c>
      <c r="F1385" s="82">
        <f>3040*1.16</f>
        <v>3526.3999999999996</v>
      </c>
    </row>
    <row r="1386" spans="1:6" ht="15">
      <c r="A1386" s="106" t="s">
        <v>1684</v>
      </c>
      <c r="B1386" s="107"/>
      <c r="C1386" s="11">
        <v>2</v>
      </c>
      <c r="D1386" s="102" t="s">
        <v>1683</v>
      </c>
      <c r="E1386" s="12" t="s">
        <v>237</v>
      </c>
      <c r="F1386" s="82">
        <f>1200*1.16</f>
        <v>1392</v>
      </c>
    </row>
    <row r="1387" spans="1:6" ht="15">
      <c r="A1387" s="106" t="s">
        <v>1686</v>
      </c>
      <c r="B1387" s="107"/>
      <c r="C1387" s="11">
        <v>2</v>
      </c>
      <c r="D1387" s="102" t="s">
        <v>1685</v>
      </c>
      <c r="E1387" s="12" t="s">
        <v>237</v>
      </c>
      <c r="F1387" s="82">
        <f>6880*1.16</f>
        <v>7980.799999999999</v>
      </c>
    </row>
    <row r="1388" spans="1:6" ht="15">
      <c r="A1388" s="106" t="s">
        <v>1688</v>
      </c>
      <c r="B1388" s="107"/>
      <c r="C1388" s="11">
        <v>1</v>
      </c>
      <c r="D1388" s="102" t="s">
        <v>1687</v>
      </c>
      <c r="E1388" s="12" t="s">
        <v>237</v>
      </c>
      <c r="F1388" s="82">
        <f>2800*1.16</f>
        <v>3248</v>
      </c>
    </row>
    <row r="1389" spans="1:6" ht="15">
      <c r="A1389" s="106" t="s">
        <v>1690</v>
      </c>
      <c r="B1389" s="107"/>
      <c r="C1389" s="11">
        <v>1</v>
      </c>
      <c r="D1389" s="102" t="s">
        <v>1689</v>
      </c>
      <c r="E1389" s="12" t="s">
        <v>237</v>
      </c>
      <c r="F1389" s="82">
        <f>3320*1.16</f>
        <v>3851.2</v>
      </c>
    </row>
    <row r="1390" spans="1:6" ht="15">
      <c r="A1390" s="106" t="s">
        <v>1692</v>
      </c>
      <c r="B1390" s="107"/>
      <c r="C1390" s="11">
        <v>1</v>
      </c>
      <c r="D1390" s="102" t="s">
        <v>1691</v>
      </c>
      <c r="E1390" s="12" t="s">
        <v>237</v>
      </c>
      <c r="F1390" s="82">
        <f>1590*1.16</f>
        <v>1844.3999999999999</v>
      </c>
    </row>
    <row r="1391" spans="1:6" ht="15">
      <c r="A1391" s="106" t="s">
        <v>1694</v>
      </c>
      <c r="B1391" s="107"/>
      <c r="C1391" s="11">
        <v>1</v>
      </c>
      <c r="D1391" s="102" t="s">
        <v>1693</v>
      </c>
      <c r="E1391" s="12" t="s">
        <v>237</v>
      </c>
      <c r="F1391" s="82">
        <f>1590*1.16</f>
        <v>1844.3999999999999</v>
      </c>
    </row>
    <row r="1392" spans="1:6" ht="15">
      <c r="A1392" s="106" t="s">
        <v>1696</v>
      </c>
      <c r="B1392" s="107"/>
      <c r="C1392" s="11">
        <v>1</v>
      </c>
      <c r="D1392" s="102" t="s">
        <v>1695</v>
      </c>
      <c r="E1392" s="12" t="s">
        <v>237</v>
      </c>
      <c r="F1392" s="82">
        <f>1590*1.16</f>
        <v>1844.3999999999999</v>
      </c>
    </row>
    <row r="1393" spans="1:6" ht="15">
      <c r="A1393" s="108" t="s">
        <v>1702</v>
      </c>
      <c r="B1393" s="109"/>
      <c r="C1393" s="11">
        <v>17</v>
      </c>
      <c r="D1393" s="102" t="s">
        <v>1697</v>
      </c>
      <c r="E1393" s="12" t="s">
        <v>1517</v>
      </c>
      <c r="F1393" s="82">
        <f>21675*1.16</f>
        <v>25143</v>
      </c>
    </row>
    <row r="1394" spans="1:6" ht="15">
      <c r="A1394" s="108" t="s">
        <v>1703</v>
      </c>
      <c r="B1394" s="109"/>
      <c r="C1394" s="11">
        <v>34</v>
      </c>
      <c r="D1394" s="102" t="s">
        <v>1698</v>
      </c>
      <c r="E1394" s="12" t="s">
        <v>1517</v>
      </c>
      <c r="F1394" s="82">
        <f>20366*1.16</f>
        <v>23624.559999999998</v>
      </c>
    </row>
    <row r="1395" spans="1:6" ht="15">
      <c r="A1395" s="108" t="s">
        <v>1704</v>
      </c>
      <c r="B1395" s="109"/>
      <c r="C1395" s="11">
        <v>10</v>
      </c>
      <c r="D1395" s="102" t="s">
        <v>1699</v>
      </c>
      <c r="E1395" s="12" t="s">
        <v>1478</v>
      </c>
      <c r="F1395" s="82">
        <f>33500*1.16</f>
        <v>38860</v>
      </c>
    </row>
    <row r="1396" spans="1:6" ht="15">
      <c r="A1396" s="108" t="s">
        <v>1701</v>
      </c>
      <c r="B1396" s="109"/>
      <c r="C1396" s="11">
        <v>10</v>
      </c>
      <c r="D1396" s="102" t="s">
        <v>1700</v>
      </c>
      <c r="E1396" s="12" t="s">
        <v>1478</v>
      </c>
      <c r="F1396" s="82">
        <f>10800*1.16</f>
        <v>12528</v>
      </c>
    </row>
    <row r="1397" spans="1:6" ht="15">
      <c r="A1397" s="108" t="s">
        <v>1706</v>
      </c>
      <c r="B1397" s="109"/>
      <c r="C1397" s="11">
        <v>10</v>
      </c>
      <c r="D1397" s="102" t="s">
        <v>1705</v>
      </c>
      <c r="E1397" s="12" t="s">
        <v>1478</v>
      </c>
      <c r="F1397" s="82">
        <f>82841*1.16</f>
        <v>96095.56</v>
      </c>
    </row>
    <row r="1398" spans="1:6" ht="15">
      <c r="A1398" s="116" t="s">
        <v>1708</v>
      </c>
      <c r="B1398" s="117"/>
      <c r="C1398" s="11">
        <v>2</v>
      </c>
      <c r="D1398" s="102" t="s">
        <v>1707</v>
      </c>
      <c r="E1398" s="12" t="s">
        <v>230</v>
      </c>
      <c r="F1398" s="82">
        <v>14012.8</v>
      </c>
    </row>
    <row r="1399" spans="1:6" ht="15">
      <c r="A1399" s="108" t="s">
        <v>1709</v>
      </c>
      <c r="B1399" s="109"/>
      <c r="C1399" s="11">
        <v>17</v>
      </c>
      <c r="D1399" s="102" t="s">
        <v>1697</v>
      </c>
      <c r="E1399" s="12" t="s">
        <v>1517</v>
      </c>
      <c r="F1399" s="82">
        <f>21675*1.16</f>
        <v>25143</v>
      </c>
    </row>
    <row r="1400" spans="1:6" ht="15">
      <c r="A1400" s="108" t="s">
        <v>1710</v>
      </c>
      <c r="B1400" s="109"/>
      <c r="C1400" s="11">
        <v>34</v>
      </c>
      <c r="D1400" s="102" t="s">
        <v>1698</v>
      </c>
      <c r="E1400" s="12" t="s">
        <v>1517</v>
      </c>
      <c r="F1400" s="82">
        <f>20366*1.16</f>
        <v>23624.559999999998</v>
      </c>
    </row>
    <row r="1401" spans="1:6" ht="15">
      <c r="A1401" s="110" t="s">
        <v>1712</v>
      </c>
      <c r="B1401" s="111"/>
      <c r="C1401" s="11">
        <v>3</v>
      </c>
      <c r="D1401" s="102" t="s">
        <v>1711</v>
      </c>
      <c r="E1401" s="12" t="s">
        <v>237</v>
      </c>
      <c r="F1401" s="82">
        <v>10645.32</v>
      </c>
    </row>
    <row r="1402" spans="1:6" ht="15">
      <c r="A1402" s="110" t="s">
        <v>1714</v>
      </c>
      <c r="B1402" s="111"/>
      <c r="C1402" s="11">
        <v>1</v>
      </c>
      <c r="D1402" s="102" t="s">
        <v>1713</v>
      </c>
      <c r="E1402" s="12" t="s">
        <v>1072</v>
      </c>
      <c r="F1402" s="82">
        <f>15429.31*1.16</f>
        <v>17897.9996</v>
      </c>
    </row>
    <row r="1403" spans="1:6" ht="15">
      <c r="A1403" s="110" t="s">
        <v>1716</v>
      </c>
      <c r="B1403" s="111"/>
      <c r="C1403" s="11">
        <v>6</v>
      </c>
      <c r="D1403" s="102" t="s">
        <v>1715</v>
      </c>
      <c r="E1403" s="12" t="s">
        <v>1072</v>
      </c>
      <c r="F1403" s="82">
        <v>180000</v>
      </c>
    </row>
    <row r="1404" spans="1:6" ht="15">
      <c r="A1404" s="110" t="s">
        <v>1717</v>
      </c>
      <c r="B1404" s="111"/>
      <c r="C1404" s="11">
        <v>1</v>
      </c>
      <c r="D1404" s="102" t="s">
        <v>1720</v>
      </c>
      <c r="E1404" s="12" t="s">
        <v>230</v>
      </c>
      <c r="F1404" s="82">
        <v>28790.26</v>
      </c>
    </row>
    <row r="1405" spans="1:6" ht="15">
      <c r="A1405" s="110" t="s">
        <v>1718</v>
      </c>
      <c r="B1405" s="111"/>
      <c r="C1405" s="11">
        <v>1</v>
      </c>
      <c r="D1405" s="102" t="s">
        <v>1719</v>
      </c>
      <c r="E1405" s="12" t="s">
        <v>230</v>
      </c>
      <c r="F1405" s="82">
        <v>33477.6</v>
      </c>
    </row>
    <row r="1406" spans="1:6" ht="15">
      <c r="A1406" s="112" t="s">
        <v>1726</v>
      </c>
      <c r="B1406" s="113"/>
      <c r="C1406" s="11">
        <v>1</v>
      </c>
      <c r="D1406" s="102" t="s">
        <v>1721</v>
      </c>
      <c r="E1406" s="12" t="s">
        <v>234</v>
      </c>
      <c r="F1406" s="82">
        <f>24192.36*1.16</f>
        <v>28063.1376</v>
      </c>
    </row>
    <row r="1407" spans="1:6" ht="15">
      <c r="A1407" s="112" t="s">
        <v>1727</v>
      </c>
      <c r="B1407" s="113"/>
      <c r="C1407" s="11">
        <v>1</v>
      </c>
      <c r="D1407" s="102" t="s">
        <v>1722</v>
      </c>
      <c r="E1407" s="12" t="s">
        <v>234</v>
      </c>
      <c r="F1407" s="82">
        <f>33700.8*1.16</f>
        <v>39092.928</v>
      </c>
    </row>
    <row r="1408" spans="1:6" ht="15">
      <c r="A1408" s="112" t="s">
        <v>1728</v>
      </c>
      <c r="B1408" s="113"/>
      <c r="C1408" s="11">
        <v>1</v>
      </c>
      <c r="D1408" s="102" t="s">
        <v>1723</v>
      </c>
      <c r="E1408" s="12" t="s">
        <v>234</v>
      </c>
      <c r="F1408" s="82">
        <f>11587*1.16</f>
        <v>13440.919999999998</v>
      </c>
    </row>
    <row r="1409" spans="1:6" ht="15">
      <c r="A1409" s="112" t="s">
        <v>1729</v>
      </c>
      <c r="B1409" s="113"/>
      <c r="C1409" s="11">
        <v>1</v>
      </c>
      <c r="D1409" s="102" t="s">
        <v>1724</v>
      </c>
      <c r="E1409" s="12" t="s">
        <v>234</v>
      </c>
      <c r="F1409" s="82">
        <f>22066*1.16</f>
        <v>25596.559999999998</v>
      </c>
    </row>
    <row r="1410" spans="1:6" ht="15">
      <c r="A1410" s="112" t="s">
        <v>1730</v>
      </c>
      <c r="B1410" s="113"/>
      <c r="C1410" s="11">
        <v>1</v>
      </c>
      <c r="D1410" s="102" t="s">
        <v>1725</v>
      </c>
      <c r="E1410" s="12" t="s">
        <v>234</v>
      </c>
      <c r="F1410" s="82">
        <f>4212*1.16</f>
        <v>4885.92</v>
      </c>
    </row>
    <row r="1411" spans="1:6" ht="15">
      <c r="A1411" s="112" t="s">
        <v>1732</v>
      </c>
      <c r="B1411" s="113"/>
      <c r="C1411" s="11">
        <v>1</v>
      </c>
      <c r="D1411" s="102" t="s">
        <v>1731</v>
      </c>
      <c r="E1411" s="12" t="s">
        <v>227</v>
      </c>
      <c r="F1411" s="82">
        <v>1339.8</v>
      </c>
    </row>
    <row r="1412" spans="1:6" ht="15">
      <c r="A1412" s="112" t="s">
        <v>1733</v>
      </c>
      <c r="B1412" s="113"/>
      <c r="C1412" s="11">
        <v>34</v>
      </c>
      <c r="D1412" s="102" t="s">
        <v>1697</v>
      </c>
      <c r="E1412" s="12" t="s">
        <v>1517</v>
      </c>
      <c r="F1412" s="82">
        <f>43350*1.16</f>
        <v>50286</v>
      </c>
    </row>
    <row r="1413" spans="1:6" ht="15">
      <c r="A1413" s="112" t="s">
        <v>1734</v>
      </c>
      <c r="B1413" s="113"/>
      <c r="C1413" s="11">
        <v>68</v>
      </c>
      <c r="D1413" s="102" t="s">
        <v>1698</v>
      </c>
      <c r="E1413" s="12" t="s">
        <v>1517</v>
      </c>
      <c r="F1413" s="82">
        <f>40732*1.16</f>
        <v>47249.119999999995</v>
      </c>
    </row>
    <row r="1414" spans="1:6" ht="15">
      <c r="A1414" s="112" t="s">
        <v>1741</v>
      </c>
      <c r="B1414" s="113"/>
      <c r="C1414" s="11">
        <v>1</v>
      </c>
      <c r="D1414" s="102" t="s">
        <v>1735</v>
      </c>
      <c r="E1414" s="12" t="s">
        <v>230</v>
      </c>
      <c r="F1414" s="82">
        <f aca="true" t="shared" si="2" ref="F1414:F1422">13424*1.16</f>
        <v>15571.839999999998</v>
      </c>
    </row>
    <row r="1415" spans="1:6" ht="15">
      <c r="A1415" s="112" t="s">
        <v>1742</v>
      </c>
      <c r="B1415" s="113"/>
      <c r="C1415" s="11">
        <v>1</v>
      </c>
      <c r="D1415" s="102" t="s">
        <v>1736</v>
      </c>
      <c r="E1415" s="12" t="s">
        <v>230</v>
      </c>
      <c r="F1415" s="82">
        <f t="shared" si="2"/>
        <v>15571.839999999998</v>
      </c>
    </row>
    <row r="1416" spans="1:6" ht="15">
      <c r="A1416" s="112" t="s">
        <v>1743</v>
      </c>
      <c r="B1416" s="113"/>
      <c r="C1416" s="11">
        <v>1</v>
      </c>
      <c r="D1416" s="102" t="s">
        <v>1737</v>
      </c>
      <c r="E1416" s="12" t="s">
        <v>230</v>
      </c>
      <c r="F1416" s="82">
        <f t="shared" si="2"/>
        <v>15571.839999999998</v>
      </c>
    </row>
    <row r="1417" spans="1:6" ht="15">
      <c r="A1417" s="112" t="s">
        <v>1744</v>
      </c>
      <c r="B1417" s="113"/>
      <c r="C1417" s="11">
        <v>1</v>
      </c>
      <c r="D1417" s="102" t="s">
        <v>1738</v>
      </c>
      <c r="E1417" s="12" t="s">
        <v>230</v>
      </c>
      <c r="F1417" s="82">
        <f t="shared" si="2"/>
        <v>15571.839999999998</v>
      </c>
    </row>
    <row r="1418" spans="1:6" ht="15">
      <c r="A1418" s="112" t="s">
        <v>1745</v>
      </c>
      <c r="B1418" s="113"/>
      <c r="C1418" s="11">
        <v>1</v>
      </c>
      <c r="D1418" s="102" t="s">
        <v>1739</v>
      </c>
      <c r="E1418" s="12" t="s">
        <v>230</v>
      </c>
      <c r="F1418" s="82">
        <f t="shared" si="2"/>
        <v>15571.839999999998</v>
      </c>
    </row>
    <row r="1419" spans="1:6" ht="15">
      <c r="A1419" s="112" t="s">
        <v>1746</v>
      </c>
      <c r="B1419" s="113"/>
      <c r="C1419" s="11">
        <v>1</v>
      </c>
      <c r="D1419" s="102" t="s">
        <v>1740</v>
      </c>
      <c r="E1419" s="12" t="s">
        <v>230</v>
      </c>
      <c r="F1419" s="82">
        <f t="shared" si="2"/>
        <v>15571.839999999998</v>
      </c>
    </row>
    <row r="1420" spans="1:6" ht="15">
      <c r="A1420" s="112" t="s">
        <v>1747</v>
      </c>
      <c r="B1420" s="113"/>
      <c r="C1420" s="11">
        <v>1</v>
      </c>
      <c r="D1420" s="102" t="s">
        <v>1740</v>
      </c>
      <c r="E1420" s="12" t="s">
        <v>230</v>
      </c>
      <c r="F1420" s="82">
        <f t="shared" si="2"/>
        <v>15571.839999999998</v>
      </c>
    </row>
    <row r="1421" spans="1:6" ht="15">
      <c r="A1421" s="112" t="s">
        <v>1748</v>
      </c>
      <c r="B1421" s="113"/>
      <c r="C1421" s="11">
        <v>1</v>
      </c>
      <c r="D1421" s="102" t="s">
        <v>1740</v>
      </c>
      <c r="E1421" s="12" t="s">
        <v>230</v>
      </c>
      <c r="F1421" s="82">
        <f t="shared" si="2"/>
        <v>15571.839999999998</v>
      </c>
    </row>
    <row r="1422" spans="1:6" ht="15">
      <c r="A1422" s="112" t="s">
        <v>1749</v>
      </c>
      <c r="B1422" s="113"/>
      <c r="C1422" s="11">
        <v>1</v>
      </c>
      <c r="D1422" s="102" t="s">
        <v>1740</v>
      </c>
      <c r="E1422" s="12" t="s">
        <v>230</v>
      </c>
      <c r="F1422" s="82">
        <f t="shared" si="2"/>
        <v>15571.839999999998</v>
      </c>
    </row>
    <row r="1423" spans="1:6" ht="15">
      <c r="A1423" s="112" t="s">
        <v>1750</v>
      </c>
      <c r="B1423" s="113"/>
      <c r="C1423" s="11">
        <v>1</v>
      </c>
      <c r="D1423" s="102" t="s">
        <v>1740</v>
      </c>
      <c r="E1423" s="12" t="s">
        <v>230</v>
      </c>
      <c r="F1423" s="82">
        <f>13424*1.16</f>
        <v>15571.839999999998</v>
      </c>
    </row>
    <row r="1424" spans="1:6" ht="15">
      <c r="A1424" s="112" t="s">
        <v>1756</v>
      </c>
      <c r="B1424" s="113"/>
      <c r="C1424" s="11">
        <v>1</v>
      </c>
      <c r="D1424" s="102" t="s">
        <v>1751</v>
      </c>
      <c r="E1424" s="12" t="s">
        <v>230</v>
      </c>
      <c r="F1424" s="82">
        <f>18826*1.16</f>
        <v>21838.16</v>
      </c>
    </row>
    <row r="1425" spans="1:6" ht="15">
      <c r="A1425" s="112" t="s">
        <v>1757</v>
      </c>
      <c r="B1425" s="113"/>
      <c r="C1425" s="11">
        <v>1</v>
      </c>
      <c r="D1425" s="102" t="s">
        <v>1752</v>
      </c>
      <c r="E1425" s="12" t="s">
        <v>230</v>
      </c>
      <c r="F1425" s="82">
        <f>9423*1.16</f>
        <v>10930.679999999998</v>
      </c>
    </row>
    <row r="1426" spans="1:6" ht="15">
      <c r="A1426" s="112" t="s">
        <v>1758</v>
      </c>
      <c r="B1426" s="113"/>
      <c r="C1426" s="11">
        <v>1</v>
      </c>
      <c r="D1426" s="102" t="s">
        <v>1753</v>
      </c>
      <c r="E1426" s="12" t="s">
        <v>230</v>
      </c>
      <c r="F1426" s="82">
        <f>9423*1.16</f>
        <v>10930.679999999998</v>
      </c>
    </row>
    <row r="1427" spans="1:6" ht="15">
      <c r="A1427" s="112" t="s">
        <v>1759</v>
      </c>
      <c r="B1427" s="113"/>
      <c r="C1427" s="11">
        <v>1</v>
      </c>
      <c r="D1427" s="102" t="s">
        <v>1754</v>
      </c>
      <c r="E1427" s="12" t="s">
        <v>230</v>
      </c>
      <c r="F1427" s="82">
        <f>9423*1.16</f>
        <v>10930.679999999998</v>
      </c>
    </row>
    <row r="1428" spans="1:6" ht="15">
      <c r="A1428" s="112" t="s">
        <v>1760</v>
      </c>
      <c r="B1428" s="113"/>
      <c r="C1428" s="11">
        <v>1</v>
      </c>
      <c r="D1428" s="102" t="s">
        <v>1755</v>
      </c>
      <c r="E1428" s="12" t="s">
        <v>230</v>
      </c>
      <c r="F1428" s="82">
        <f>9423*1.16</f>
        <v>10930.679999999998</v>
      </c>
    </row>
    <row r="1429" spans="1:6" ht="15">
      <c r="A1429" s="112" t="s">
        <v>1762</v>
      </c>
      <c r="B1429" s="113"/>
      <c r="C1429" s="11">
        <v>3</v>
      </c>
      <c r="D1429" s="102" t="s">
        <v>1761</v>
      </c>
      <c r="E1429" s="12" t="s">
        <v>1517</v>
      </c>
      <c r="F1429" s="82">
        <v>9316.65</v>
      </c>
    </row>
    <row r="1430" spans="1:6" ht="15">
      <c r="A1430" s="112" t="s">
        <v>1767</v>
      </c>
      <c r="B1430" s="113"/>
      <c r="C1430" s="11">
        <v>6</v>
      </c>
      <c r="D1430" s="102" t="s">
        <v>1763</v>
      </c>
      <c r="E1430" s="12" t="s">
        <v>1791</v>
      </c>
      <c r="F1430" s="82">
        <f>+(7200+210+78+600+1320)*1.16</f>
        <v>10913.279999999999</v>
      </c>
    </row>
    <row r="1431" spans="1:6" ht="15">
      <c r="A1431" s="112" t="s">
        <v>1768</v>
      </c>
      <c r="B1431" s="113"/>
      <c r="C1431" s="11">
        <v>6</v>
      </c>
      <c r="D1431" s="102" t="s">
        <v>1764</v>
      </c>
      <c r="E1431" s="12" t="s">
        <v>1791</v>
      </c>
      <c r="F1431" s="82">
        <f>9000*1.16</f>
        <v>10440</v>
      </c>
    </row>
    <row r="1432" spans="1:6" ht="15">
      <c r="A1432" s="112" t="s">
        <v>1769</v>
      </c>
      <c r="B1432" s="113"/>
      <c r="C1432" s="11">
        <v>6</v>
      </c>
      <c r="D1432" s="102" t="s">
        <v>1765</v>
      </c>
      <c r="E1432" s="12" t="s">
        <v>1791</v>
      </c>
      <c r="F1432" s="82">
        <f>5520*1.16</f>
        <v>6403.2</v>
      </c>
    </row>
    <row r="1433" spans="1:6" ht="15">
      <c r="A1433" s="112" t="s">
        <v>1770</v>
      </c>
      <c r="B1433" s="113"/>
      <c r="C1433" s="11">
        <v>1</v>
      </c>
      <c r="D1433" s="102" t="s">
        <v>1766</v>
      </c>
      <c r="E1433" s="12" t="s">
        <v>1791</v>
      </c>
      <c r="F1433" s="82">
        <f>3800*1.16</f>
        <v>4408</v>
      </c>
    </row>
    <row r="1434" spans="1:6" ht="15">
      <c r="A1434" s="112" t="s">
        <v>1773</v>
      </c>
      <c r="B1434" s="113"/>
      <c r="C1434" s="11">
        <v>8</v>
      </c>
      <c r="D1434" s="102" t="s">
        <v>1771</v>
      </c>
      <c r="E1434" s="12" t="s">
        <v>1791</v>
      </c>
      <c r="F1434" s="82">
        <f>16696.55*1.16</f>
        <v>19367.998</v>
      </c>
    </row>
    <row r="1435" spans="1:6" ht="15">
      <c r="A1435" s="112" t="s">
        <v>1774</v>
      </c>
      <c r="B1435" s="113"/>
      <c r="C1435" s="11">
        <v>8</v>
      </c>
      <c r="D1435" s="102" t="s">
        <v>1772</v>
      </c>
      <c r="E1435" s="12" t="s">
        <v>1791</v>
      </c>
      <c r="F1435" s="82">
        <f>+(6551.72+258.62+1370.69+1103.45+274.14)*1.16</f>
        <v>11087.9992</v>
      </c>
    </row>
    <row r="1436" spans="1:6" ht="15">
      <c r="A1436" s="112" t="s">
        <v>1776</v>
      </c>
      <c r="B1436" s="113"/>
      <c r="C1436" s="11">
        <v>3</v>
      </c>
      <c r="D1436" s="102" t="s">
        <v>1775</v>
      </c>
      <c r="E1436" s="12" t="s">
        <v>1517</v>
      </c>
      <c r="F1436" s="82">
        <v>9861.2</v>
      </c>
    </row>
    <row r="1437" spans="1:6" ht="15">
      <c r="A1437" s="112" t="s">
        <v>1782</v>
      </c>
      <c r="B1437" s="113"/>
      <c r="C1437" s="11">
        <v>5</v>
      </c>
      <c r="D1437" s="102" t="s">
        <v>1777</v>
      </c>
      <c r="E1437" s="12" t="s">
        <v>1517</v>
      </c>
      <c r="F1437" s="82">
        <f>4045*1.16</f>
        <v>4692.2</v>
      </c>
    </row>
    <row r="1438" spans="1:6" ht="15">
      <c r="A1438" s="112" t="s">
        <v>1783</v>
      </c>
      <c r="B1438" s="113"/>
      <c r="C1438" s="11">
        <v>3</v>
      </c>
      <c r="D1438" s="102" t="s">
        <v>1778</v>
      </c>
      <c r="E1438" s="12" t="s">
        <v>1517</v>
      </c>
      <c r="F1438" s="82">
        <f>4845*1.16</f>
        <v>5620.2</v>
      </c>
    </row>
    <row r="1439" spans="1:6" ht="15">
      <c r="A1439" s="112" t="s">
        <v>1784</v>
      </c>
      <c r="B1439" s="113"/>
      <c r="C1439" s="11">
        <v>2</v>
      </c>
      <c r="D1439" s="102" t="s">
        <v>1779</v>
      </c>
      <c r="E1439" s="12" t="s">
        <v>1517</v>
      </c>
      <c r="F1439" s="82">
        <f>2538*1.16</f>
        <v>2944.08</v>
      </c>
    </row>
    <row r="1440" spans="1:6" ht="15">
      <c r="A1440" s="112" t="s">
        <v>1785</v>
      </c>
      <c r="B1440" s="113"/>
      <c r="C1440" s="11">
        <v>6</v>
      </c>
      <c r="D1440" s="102" t="s">
        <v>1780</v>
      </c>
      <c r="E1440" s="12" t="s">
        <v>1517</v>
      </c>
      <c r="F1440" s="82">
        <f>2934*1.16</f>
        <v>3403.4399999999996</v>
      </c>
    </row>
    <row r="1441" spans="1:6" ht="15">
      <c r="A1441" s="112" t="s">
        <v>1786</v>
      </c>
      <c r="B1441" s="113"/>
      <c r="C1441" s="11">
        <v>4</v>
      </c>
      <c r="D1441" s="102" t="s">
        <v>1781</v>
      </c>
      <c r="E1441" s="12" t="s">
        <v>1517</v>
      </c>
      <c r="F1441" s="82">
        <f>9900*1.16</f>
        <v>11484</v>
      </c>
    </row>
    <row r="1442" spans="1:6" ht="15">
      <c r="A1442" s="112" t="s">
        <v>1789</v>
      </c>
      <c r="B1442" s="113"/>
      <c r="C1442" s="11">
        <v>1</v>
      </c>
      <c r="D1442" s="102" t="s">
        <v>1787</v>
      </c>
      <c r="E1442" s="12" t="s">
        <v>1791</v>
      </c>
      <c r="F1442" s="82">
        <f>16406.04*1.16</f>
        <v>19031.0064</v>
      </c>
    </row>
    <row r="1443" spans="1:6" ht="15">
      <c r="A1443" s="112" t="s">
        <v>1790</v>
      </c>
      <c r="B1443" s="113"/>
      <c r="C1443" s="11">
        <v>1</v>
      </c>
      <c r="D1443" s="102" t="s">
        <v>1788</v>
      </c>
      <c r="E1443" s="12" t="s">
        <v>1791</v>
      </c>
      <c r="F1443" s="82">
        <f>3970.45*1.16</f>
        <v>4605.722</v>
      </c>
    </row>
    <row r="1444" spans="1:6" ht="15">
      <c r="A1444" s="112" t="s">
        <v>1794</v>
      </c>
      <c r="B1444" s="113"/>
      <c r="C1444" s="11">
        <v>1</v>
      </c>
      <c r="D1444" s="102" t="s">
        <v>1792</v>
      </c>
      <c r="E1444" s="12" t="s">
        <v>230</v>
      </c>
      <c r="F1444" s="82">
        <f>12849.65*1.16</f>
        <v>14905.594</v>
      </c>
    </row>
    <row r="1445" spans="1:6" ht="15">
      <c r="A1445" s="112" t="s">
        <v>1795</v>
      </c>
      <c r="B1445" s="113"/>
      <c r="C1445" s="11">
        <v>1</v>
      </c>
      <c r="D1445" s="102" t="s">
        <v>1793</v>
      </c>
      <c r="E1445" s="12" t="s">
        <v>230</v>
      </c>
      <c r="F1445" s="82">
        <f>12849.65*1.16</f>
        <v>14905.594</v>
      </c>
    </row>
    <row r="1446" spans="1:6" ht="15">
      <c r="A1446" s="112" t="s">
        <v>1797</v>
      </c>
      <c r="B1446" s="113"/>
      <c r="C1446" s="11">
        <v>10</v>
      </c>
      <c r="D1446" s="102" t="s">
        <v>1796</v>
      </c>
      <c r="E1446" s="12" t="s">
        <v>230</v>
      </c>
      <c r="F1446" s="82">
        <v>154753.46</v>
      </c>
    </row>
  </sheetData>
  <sheetProtection/>
  <mergeCells count="1040">
    <mergeCell ref="A1368:B1368"/>
    <mergeCell ref="A1369:B1369"/>
    <mergeCell ref="A1370:B1370"/>
    <mergeCell ref="A1371:B1371"/>
    <mergeCell ref="A1358:B1358"/>
    <mergeCell ref="A1359:B1359"/>
    <mergeCell ref="A1360:B1360"/>
    <mergeCell ref="A1361:B1361"/>
    <mergeCell ref="A1362:B1362"/>
    <mergeCell ref="A1363:B1363"/>
    <mergeCell ref="A1353:B1353"/>
    <mergeCell ref="A1354:B1354"/>
    <mergeCell ref="A1316:B1316"/>
    <mergeCell ref="A1355:B1355"/>
    <mergeCell ref="A1356:B1356"/>
    <mergeCell ref="A1357:B1357"/>
    <mergeCell ref="A1347:B1347"/>
    <mergeCell ref="A1348:B1348"/>
    <mergeCell ref="A1349:B1349"/>
    <mergeCell ref="A1350:B1350"/>
    <mergeCell ref="A1351:B1351"/>
    <mergeCell ref="A1352:B1352"/>
    <mergeCell ref="A1341:B1341"/>
    <mergeCell ref="A1342:B1342"/>
    <mergeCell ref="A1343:B1343"/>
    <mergeCell ref="A1344:B1344"/>
    <mergeCell ref="A1345:B1345"/>
    <mergeCell ref="A1346:B1346"/>
    <mergeCell ref="A1335:B1335"/>
    <mergeCell ref="A1336:B1336"/>
    <mergeCell ref="A1337:B1337"/>
    <mergeCell ref="A1338:B1338"/>
    <mergeCell ref="A1339:B1339"/>
    <mergeCell ref="A1340:B1340"/>
    <mergeCell ref="A1329:B1329"/>
    <mergeCell ref="A1330:B1330"/>
    <mergeCell ref="A1331:B1331"/>
    <mergeCell ref="A1332:B1332"/>
    <mergeCell ref="A1333:B1333"/>
    <mergeCell ref="A1334:B1334"/>
    <mergeCell ref="A1323:B1323"/>
    <mergeCell ref="A1324:B1324"/>
    <mergeCell ref="A1325:B1325"/>
    <mergeCell ref="A1326:B1326"/>
    <mergeCell ref="A1327:B1327"/>
    <mergeCell ref="A1328:B1328"/>
    <mergeCell ref="A1317:B1317"/>
    <mergeCell ref="A1318:B1318"/>
    <mergeCell ref="A1319:B1319"/>
    <mergeCell ref="A1320:B1320"/>
    <mergeCell ref="A1321:B1321"/>
    <mergeCell ref="A1322:B1322"/>
    <mergeCell ref="A1314:B1314"/>
    <mergeCell ref="A1312:B1312"/>
    <mergeCell ref="A1311:B1311"/>
    <mergeCell ref="A1315:B1315"/>
    <mergeCell ref="A1305:B1305"/>
    <mergeCell ref="A1308:B1308"/>
    <mergeCell ref="A1307:B1307"/>
    <mergeCell ref="A1309:B1309"/>
    <mergeCell ref="A1303:B1303"/>
    <mergeCell ref="A1302:B1302"/>
    <mergeCell ref="A1301:B1301"/>
    <mergeCell ref="A1300:B1300"/>
    <mergeCell ref="A1304:B1304"/>
    <mergeCell ref="A1310:B1310"/>
    <mergeCell ref="A1266:B1266"/>
    <mergeCell ref="A1267:B1267"/>
    <mergeCell ref="A1279:B1279"/>
    <mergeCell ref="A1280:B1280"/>
    <mergeCell ref="A1281:B1281"/>
    <mergeCell ref="A1282:B1282"/>
    <mergeCell ref="A1263:B1263"/>
    <mergeCell ref="A1264:B1264"/>
    <mergeCell ref="A1248:B1248"/>
    <mergeCell ref="A1249:B1249"/>
    <mergeCell ref="A1250:B1250"/>
    <mergeCell ref="A1251:B1251"/>
    <mergeCell ref="A1252:B1252"/>
    <mergeCell ref="A1265:B1265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39:B1239"/>
    <mergeCell ref="A1240:B1240"/>
    <mergeCell ref="A1241:B1241"/>
    <mergeCell ref="A1253:B1253"/>
    <mergeCell ref="A1242:B1242"/>
    <mergeCell ref="A1243:B1243"/>
    <mergeCell ref="A1244:B1244"/>
    <mergeCell ref="A1245:B1245"/>
    <mergeCell ref="A1246:B1246"/>
    <mergeCell ref="A1247:B1247"/>
    <mergeCell ref="A1233:B1233"/>
    <mergeCell ref="A1234:B1234"/>
    <mergeCell ref="A1235:B1235"/>
    <mergeCell ref="A1236:B1236"/>
    <mergeCell ref="A1237:B1237"/>
    <mergeCell ref="A1238:B1238"/>
    <mergeCell ref="A1227:B1227"/>
    <mergeCell ref="A1228:B1228"/>
    <mergeCell ref="A1229:B1229"/>
    <mergeCell ref="A1230:B1230"/>
    <mergeCell ref="A1231:B1231"/>
    <mergeCell ref="A1232:B1232"/>
    <mergeCell ref="A1214:B1214"/>
    <mergeCell ref="A1222:B1222"/>
    <mergeCell ref="A1223:B1223"/>
    <mergeCell ref="A1224:B1224"/>
    <mergeCell ref="A1225:B1225"/>
    <mergeCell ref="A1226:B1226"/>
    <mergeCell ref="A1208:B1208"/>
    <mergeCell ref="A1209:B1209"/>
    <mergeCell ref="A1210:B1210"/>
    <mergeCell ref="A1211:B1211"/>
    <mergeCell ref="A1212:B1212"/>
    <mergeCell ref="A1213:B1213"/>
    <mergeCell ref="A1202:B1202"/>
    <mergeCell ref="A1203:B1203"/>
    <mergeCell ref="A1204:B1204"/>
    <mergeCell ref="A1205:B1205"/>
    <mergeCell ref="A1206:B1206"/>
    <mergeCell ref="A1207:B1207"/>
    <mergeCell ref="A1196:B1196"/>
    <mergeCell ref="A1197:B1197"/>
    <mergeCell ref="A1198:B1198"/>
    <mergeCell ref="A1199:B1199"/>
    <mergeCell ref="A1200:B1200"/>
    <mergeCell ref="A1201:B1201"/>
    <mergeCell ref="A1190:B1190"/>
    <mergeCell ref="A1191:B1191"/>
    <mergeCell ref="A1192:B1192"/>
    <mergeCell ref="A1193:B1193"/>
    <mergeCell ref="A1194:B1194"/>
    <mergeCell ref="A1195:B1195"/>
    <mergeCell ref="A1184:B1184"/>
    <mergeCell ref="A1185:B1185"/>
    <mergeCell ref="A1186:B1186"/>
    <mergeCell ref="A1187:B1187"/>
    <mergeCell ref="A1188:B1188"/>
    <mergeCell ref="A1189:B1189"/>
    <mergeCell ref="A1178:B1178"/>
    <mergeCell ref="A1179:B1179"/>
    <mergeCell ref="A1180:B1180"/>
    <mergeCell ref="A1181:B1181"/>
    <mergeCell ref="A1182:B1182"/>
    <mergeCell ref="A1183:B1183"/>
    <mergeCell ref="A1172:B1172"/>
    <mergeCell ref="A1173:B1173"/>
    <mergeCell ref="A1174:B1174"/>
    <mergeCell ref="A1175:B1175"/>
    <mergeCell ref="A1176:B1176"/>
    <mergeCell ref="A1177:B1177"/>
    <mergeCell ref="A1166:B1166"/>
    <mergeCell ref="A1167:B1167"/>
    <mergeCell ref="A1168:B1168"/>
    <mergeCell ref="A1169:B1169"/>
    <mergeCell ref="A1170:B1170"/>
    <mergeCell ref="A1171:B1171"/>
    <mergeCell ref="A1160:B1160"/>
    <mergeCell ref="A1161:B1161"/>
    <mergeCell ref="A1162:B1162"/>
    <mergeCell ref="A1163:B1163"/>
    <mergeCell ref="A1164:B1164"/>
    <mergeCell ref="A1165:B1165"/>
    <mergeCell ref="A1154:B1154"/>
    <mergeCell ref="A1155:B1155"/>
    <mergeCell ref="A1156:B1156"/>
    <mergeCell ref="A1157:B1157"/>
    <mergeCell ref="A1158:B1158"/>
    <mergeCell ref="A1159:B1159"/>
    <mergeCell ref="A1148:B1148"/>
    <mergeCell ref="A1149:B1149"/>
    <mergeCell ref="A1150:B1150"/>
    <mergeCell ref="A1151:B1151"/>
    <mergeCell ref="A1152:B1152"/>
    <mergeCell ref="A1153:B1153"/>
    <mergeCell ref="A1142:B1142"/>
    <mergeCell ref="A1143:B1143"/>
    <mergeCell ref="A1144:B1144"/>
    <mergeCell ref="A1145:B1145"/>
    <mergeCell ref="A1146:B1146"/>
    <mergeCell ref="A1147:B1147"/>
    <mergeCell ref="A1136:B1136"/>
    <mergeCell ref="A1137:B1137"/>
    <mergeCell ref="A1138:B1138"/>
    <mergeCell ref="A1139:B1139"/>
    <mergeCell ref="A1140:B1140"/>
    <mergeCell ref="A1141:B1141"/>
    <mergeCell ref="A1130:B1130"/>
    <mergeCell ref="A1131:B1131"/>
    <mergeCell ref="A1132:B1132"/>
    <mergeCell ref="A1133:B1133"/>
    <mergeCell ref="A1134:B1134"/>
    <mergeCell ref="A1135:B1135"/>
    <mergeCell ref="A1124:B1124"/>
    <mergeCell ref="A1125:B1125"/>
    <mergeCell ref="A1126:B1126"/>
    <mergeCell ref="A1127:B1127"/>
    <mergeCell ref="A1128:B1128"/>
    <mergeCell ref="A1129:B1129"/>
    <mergeCell ref="A1118:B1118"/>
    <mergeCell ref="A1119:B1119"/>
    <mergeCell ref="A1120:B1120"/>
    <mergeCell ref="A1121:B1121"/>
    <mergeCell ref="A1122:B1122"/>
    <mergeCell ref="A1123:B1123"/>
    <mergeCell ref="A1112:B1112"/>
    <mergeCell ref="A1113:B1113"/>
    <mergeCell ref="A1114:B1114"/>
    <mergeCell ref="A1115:B1115"/>
    <mergeCell ref="A1116:B1116"/>
    <mergeCell ref="A1117:B1117"/>
    <mergeCell ref="A1106:B1106"/>
    <mergeCell ref="A1107:B1107"/>
    <mergeCell ref="A1108:B1108"/>
    <mergeCell ref="A1109:B1109"/>
    <mergeCell ref="A1110:B1110"/>
    <mergeCell ref="A1111:B1111"/>
    <mergeCell ref="A1100:B1100"/>
    <mergeCell ref="A1101:B1101"/>
    <mergeCell ref="A1102:B1102"/>
    <mergeCell ref="A1103:B1103"/>
    <mergeCell ref="A1104:B1104"/>
    <mergeCell ref="A1105:B1105"/>
    <mergeCell ref="A1094:B1094"/>
    <mergeCell ref="A1095:B1095"/>
    <mergeCell ref="A1096:B1096"/>
    <mergeCell ref="A1097:B1097"/>
    <mergeCell ref="A1098:B1098"/>
    <mergeCell ref="A1099:B1099"/>
    <mergeCell ref="A1088:B1088"/>
    <mergeCell ref="A1089:B1089"/>
    <mergeCell ref="A1090:B1090"/>
    <mergeCell ref="A1091:B1091"/>
    <mergeCell ref="A1092:B1092"/>
    <mergeCell ref="A1093:B1093"/>
    <mergeCell ref="A1082:B1082"/>
    <mergeCell ref="A1083:B1083"/>
    <mergeCell ref="A1084:B1084"/>
    <mergeCell ref="A1085:B1085"/>
    <mergeCell ref="A1086:B1086"/>
    <mergeCell ref="A1087:B1087"/>
    <mergeCell ref="A1076:B1076"/>
    <mergeCell ref="A1077:B1077"/>
    <mergeCell ref="A1078:B1078"/>
    <mergeCell ref="A1079:B1079"/>
    <mergeCell ref="A1080:B1080"/>
    <mergeCell ref="A1081:B1081"/>
    <mergeCell ref="A1070:B1070"/>
    <mergeCell ref="A1071:B1071"/>
    <mergeCell ref="A1072:B1072"/>
    <mergeCell ref="A1073:B1073"/>
    <mergeCell ref="A1074:B1074"/>
    <mergeCell ref="A1075:B1075"/>
    <mergeCell ref="A1064:B1064"/>
    <mergeCell ref="A1065:B1065"/>
    <mergeCell ref="A1066:B1066"/>
    <mergeCell ref="A1067:B1067"/>
    <mergeCell ref="A1068:B1068"/>
    <mergeCell ref="A1069:B1069"/>
    <mergeCell ref="A1058:B1058"/>
    <mergeCell ref="A1059:B1059"/>
    <mergeCell ref="A1060:B1060"/>
    <mergeCell ref="A1061:B1061"/>
    <mergeCell ref="A1062:B1062"/>
    <mergeCell ref="A1063:B1063"/>
    <mergeCell ref="A1052:B1052"/>
    <mergeCell ref="A1053:B1053"/>
    <mergeCell ref="A1054:B1054"/>
    <mergeCell ref="A1055:B1055"/>
    <mergeCell ref="A1056:B1056"/>
    <mergeCell ref="A1057:B1057"/>
    <mergeCell ref="A1046:B1046"/>
    <mergeCell ref="A1047:B1047"/>
    <mergeCell ref="A1048:B1048"/>
    <mergeCell ref="A1049:B1049"/>
    <mergeCell ref="A1050:B1050"/>
    <mergeCell ref="A1051:B1051"/>
    <mergeCell ref="A1040:B1040"/>
    <mergeCell ref="A1041:B1041"/>
    <mergeCell ref="A1042:B1042"/>
    <mergeCell ref="A1043:B1043"/>
    <mergeCell ref="A1044:B1044"/>
    <mergeCell ref="A1045:B1045"/>
    <mergeCell ref="A1034:B1034"/>
    <mergeCell ref="A1035:B1035"/>
    <mergeCell ref="A1036:B1036"/>
    <mergeCell ref="A1037:B1037"/>
    <mergeCell ref="A1038:B1038"/>
    <mergeCell ref="A1039:B1039"/>
    <mergeCell ref="A1028:B1028"/>
    <mergeCell ref="A1029:B1029"/>
    <mergeCell ref="A1030:B1030"/>
    <mergeCell ref="A1031:B1031"/>
    <mergeCell ref="A1032:B1032"/>
    <mergeCell ref="A1033:B1033"/>
    <mergeCell ref="A1022:B1022"/>
    <mergeCell ref="A1023:B1023"/>
    <mergeCell ref="A1024:B1024"/>
    <mergeCell ref="A1025:B1025"/>
    <mergeCell ref="A1026:B1026"/>
    <mergeCell ref="A1027:B1027"/>
    <mergeCell ref="A1016:B1016"/>
    <mergeCell ref="A1017:B1017"/>
    <mergeCell ref="A1018:B1018"/>
    <mergeCell ref="A1019:B1019"/>
    <mergeCell ref="A1020:B1020"/>
    <mergeCell ref="A1021:B1021"/>
    <mergeCell ref="A1010:B1010"/>
    <mergeCell ref="A1011:B1011"/>
    <mergeCell ref="A1012:B1012"/>
    <mergeCell ref="A1013:B1013"/>
    <mergeCell ref="A1014:B1014"/>
    <mergeCell ref="A1015:B1015"/>
    <mergeCell ref="A1004:B1004"/>
    <mergeCell ref="A1005:B1005"/>
    <mergeCell ref="A1006:B1006"/>
    <mergeCell ref="A1007:B1007"/>
    <mergeCell ref="A1008:B1008"/>
    <mergeCell ref="A1009:B1009"/>
    <mergeCell ref="A998:B998"/>
    <mergeCell ref="A999:B999"/>
    <mergeCell ref="A1000:B1000"/>
    <mergeCell ref="A1001:B1001"/>
    <mergeCell ref="A1002:B1002"/>
    <mergeCell ref="A1003:B1003"/>
    <mergeCell ref="A992:B992"/>
    <mergeCell ref="A993:B993"/>
    <mergeCell ref="A994:B994"/>
    <mergeCell ref="A995:B995"/>
    <mergeCell ref="A996:B996"/>
    <mergeCell ref="A997:B997"/>
    <mergeCell ref="A986:B986"/>
    <mergeCell ref="A987:B987"/>
    <mergeCell ref="A988:B988"/>
    <mergeCell ref="A989:B989"/>
    <mergeCell ref="A990:B990"/>
    <mergeCell ref="A991:B991"/>
    <mergeCell ref="A980:B980"/>
    <mergeCell ref="A981:B981"/>
    <mergeCell ref="A982:B982"/>
    <mergeCell ref="A983:B983"/>
    <mergeCell ref="A984:B984"/>
    <mergeCell ref="A985:B985"/>
    <mergeCell ref="A974:B974"/>
    <mergeCell ref="A975:B975"/>
    <mergeCell ref="A976:B976"/>
    <mergeCell ref="A977:B977"/>
    <mergeCell ref="A978:B978"/>
    <mergeCell ref="A979:B979"/>
    <mergeCell ref="A968:B968"/>
    <mergeCell ref="A969:B969"/>
    <mergeCell ref="A970:B970"/>
    <mergeCell ref="A971:B971"/>
    <mergeCell ref="A972:B972"/>
    <mergeCell ref="A973:B973"/>
    <mergeCell ref="A962:B962"/>
    <mergeCell ref="A963:B963"/>
    <mergeCell ref="A964:B964"/>
    <mergeCell ref="A965:B965"/>
    <mergeCell ref="A966:B966"/>
    <mergeCell ref="A967:B967"/>
    <mergeCell ref="A956:B956"/>
    <mergeCell ref="A957:B957"/>
    <mergeCell ref="A958:B958"/>
    <mergeCell ref="A959:B959"/>
    <mergeCell ref="A960:B960"/>
    <mergeCell ref="A961:B961"/>
    <mergeCell ref="A950:B950"/>
    <mergeCell ref="A951:B951"/>
    <mergeCell ref="A952:B952"/>
    <mergeCell ref="A953:B953"/>
    <mergeCell ref="A954:B954"/>
    <mergeCell ref="A955:B955"/>
    <mergeCell ref="A944:B944"/>
    <mergeCell ref="A945:B945"/>
    <mergeCell ref="A946:B946"/>
    <mergeCell ref="A947:B947"/>
    <mergeCell ref="A948:B948"/>
    <mergeCell ref="A949:B949"/>
    <mergeCell ref="A938:B938"/>
    <mergeCell ref="A939:B939"/>
    <mergeCell ref="A940:B940"/>
    <mergeCell ref="A941:B941"/>
    <mergeCell ref="A942:B942"/>
    <mergeCell ref="A943:B943"/>
    <mergeCell ref="A932:B932"/>
    <mergeCell ref="A933:B933"/>
    <mergeCell ref="A934:B934"/>
    <mergeCell ref="A935:B935"/>
    <mergeCell ref="A936:B936"/>
    <mergeCell ref="A937:B937"/>
    <mergeCell ref="A926:B926"/>
    <mergeCell ref="A927:B927"/>
    <mergeCell ref="A928:B928"/>
    <mergeCell ref="A929:B929"/>
    <mergeCell ref="A930:B930"/>
    <mergeCell ref="A931:B931"/>
    <mergeCell ref="A920:B920"/>
    <mergeCell ref="A921:B921"/>
    <mergeCell ref="A922:B922"/>
    <mergeCell ref="A923:B923"/>
    <mergeCell ref="A924:B924"/>
    <mergeCell ref="A925:B925"/>
    <mergeCell ref="A914:B914"/>
    <mergeCell ref="A915:B915"/>
    <mergeCell ref="A916:B916"/>
    <mergeCell ref="A917:B917"/>
    <mergeCell ref="A918:B918"/>
    <mergeCell ref="A919:B919"/>
    <mergeCell ref="A908:B908"/>
    <mergeCell ref="A909:B909"/>
    <mergeCell ref="A910:B910"/>
    <mergeCell ref="A911:B911"/>
    <mergeCell ref="A912:B912"/>
    <mergeCell ref="A913:B913"/>
    <mergeCell ref="A902:B902"/>
    <mergeCell ref="A903:B903"/>
    <mergeCell ref="A904:B904"/>
    <mergeCell ref="A905:B905"/>
    <mergeCell ref="A906:B906"/>
    <mergeCell ref="A907:B907"/>
    <mergeCell ref="A896:B896"/>
    <mergeCell ref="A897:B897"/>
    <mergeCell ref="A898:B898"/>
    <mergeCell ref="A899:B899"/>
    <mergeCell ref="A900:B900"/>
    <mergeCell ref="A901:B901"/>
    <mergeCell ref="A890:B890"/>
    <mergeCell ref="A891:B891"/>
    <mergeCell ref="A892:B892"/>
    <mergeCell ref="A893:B893"/>
    <mergeCell ref="A894:B894"/>
    <mergeCell ref="A895:B895"/>
    <mergeCell ref="A884:B884"/>
    <mergeCell ref="A885:B885"/>
    <mergeCell ref="A886:B886"/>
    <mergeCell ref="A887:B887"/>
    <mergeCell ref="A888:B888"/>
    <mergeCell ref="A889:B889"/>
    <mergeCell ref="A878:B878"/>
    <mergeCell ref="A879:B879"/>
    <mergeCell ref="A880:B880"/>
    <mergeCell ref="A881:B881"/>
    <mergeCell ref="A882:B882"/>
    <mergeCell ref="A883:B883"/>
    <mergeCell ref="A872:B872"/>
    <mergeCell ref="A873:B873"/>
    <mergeCell ref="A874:B874"/>
    <mergeCell ref="A875:B875"/>
    <mergeCell ref="A876:B876"/>
    <mergeCell ref="A877:B877"/>
    <mergeCell ref="A866:B866"/>
    <mergeCell ref="A867:B867"/>
    <mergeCell ref="A868:B868"/>
    <mergeCell ref="A869:B869"/>
    <mergeCell ref="A870:B870"/>
    <mergeCell ref="A871:B871"/>
    <mergeCell ref="A860:B860"/>
    <mergeCell ref="A861:B861"/>
    <mergeCell ref="A862:B862"/>
    <mergeCell ref="A863:B863"/>
    <mergeCell ref="A864:B864"/>
    <mergeCell ref="A865:B865"/>
    <mergeCell ref="A854:B854"/>
    <mergeCell ref="A855:B855"/>
    <mergeCell ref="A856:B856"/>
    <mergeCell ref="A857:B857"/>
    <mergeCell ref="A858:B858"/>
    <mergeCell ref="A859:B859"/>
    <mergeCell ref="A848:B848"/>
    <mergeCell ref="A849:B849"/>
    <mergeCell ref="A850:B850"/>
    <mergeCell ref="A851:B851"/>
    <mergeCell ref="A852:B852"/>
    <mergeCell ref="A853:B853"/>
    <mergeCell ref="A842:B842"/>
    <mergeCell ref="A843:B843"/>
    <mergeCell ref="A844:B844"/>
    <mergeCell ref="A845:B845"/>
    <mergeCell ref="A846:B846"/>
    <mergeCell ref="A847:B847"/>
    <mergeCell ref="A836:B836"/>
    <mergeCell ref="A837:B837"/>
    <mergeCell ref="A838:B838"/>
    <mergeCell ref="A839:B839"/>
    <mergeCell ref="A840:B840"/>
    <mergeCell ref="A841:B841"/>
    <mergeCell ref="A830:B830"/>
    <mergeCell ref="A831:B831"/>
    <mergeCell ref="A832:B832"/>
    <mergeCell ref="A833:B833"/>
    <mergeCell ref="A834:B834"/>
    <mergeCell ref="A835:B835"/>
    <mergeCell ref="A824:B824"/>
    <mergeCell ref="A825:B825"/>
    <mergeCell ref="A826:B826"/>
    <mergeCell ref="A827:B827"/>
    <mergeCell ref="A828:B828"/>
    <mergeCell ref="A829:B829"/>
    <mergeCell ref="A818:B818"/>
    <mergeCell ref="A819:B819"/>
    <mergeCell ref="A820:B820"/>
    <mergeCell ref="A821:B821"/>
    <mergeCell ref="A822:B822"/>
    <mergeCell ref="A823:B823"/>
    <mergeCell ref="A812:B812"/>
    <mergeCell ref="A813:B813"/>
    <mergeCell ref="A814:B814"/>
    <mergeCell ref="A815:B815"/>
    <mergeCell ref="A816:B816"/>
    <mergeCell ref="A817:B817"/>
    <mergeCell ref="A806:B806"/>
    <mergeCell ref="A807:B807"/>
    <mergeCell ref="A808:B808"/>
    <mergeCell ref="A809:B809"/>
    <mergeCell ref="A810:B810"/>
    <mergeCell ref="A811:B811"/>
    <mergeCell ref="A800:B800"/>
    <mergeCell ref="A801:B801"/>
    <mergeCell ref="A802:B802"/>
    <mergeCell ref="A803:B803"/>
    <mergeCell ref="A804:B804"/>
    <mergeCell ref="A805:B805"/>
    <mergeCell ref="A792:B792"/>
    <mergeCell ref="A793:B793"/>
    <mergeCell ref="A794:B794"/>
    <mergeCell ref="A795:B795"/>
    <mergeCell ref="A798:B798"/>
    <mergeCell ref="A799:B799"/>
    <mergeCell ref="A797:B797"/>
    <mergeCell ref="A796:B796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1273:B1273"/>
    <mergeCell ref="A1274:B1274"/>
    <mergeCell ref="A1275:B1275"/>
    <mergeCell ref="A1276:B1276"/>
    <mergeCell ref="A770:B770"/>
    <mergeCell ref="A771:B771"/>
    <mergeCell ref="A772:B772"/>
    <mergeCell ref="A773:B773"/>
    <mergeCell ref="A1285:B1285"/>
    <mergeCell ref="A1284:B1284"/>
    <mergeCell ref="A1268:B1268"/>
    <mergeCell ref="A1269:B1269"/>
    <mergeCell ref="A1270:B1270"/>
    <mergeCell ref="A1283:B1283"/>
    <mergeCell ref="A682:B682"/>
    <mergeCell ref="A687:B687"/>
    <mergeCell ref="A1277:B1277"/>
    <mergeCell ref="A1278:B1278"/>
    <mergeCell ref="A688:B688"/>
    <mergeCell ref="A689:B689"/>
    <mergeCell ref="A690:B690"/>
    <mergeCell ref="A765:B765"/>
    <mergeCell ref="A766:B766"/>
    <mergeCell ref="A767:B767"/>
    <mergeCell ref="A674:B674"/>
    <mergeCell ref="A675:B675"/>
    <mergeCell ref="A676:B676"/>
    <mergeCell ref="A677:B677"/>
    <mergeCell ref="A1271:B1271"/>
    <mergeCell ref="A1272:B1272"/>
    <mergeCell ref="A678:B678"/>
    <mergeCell ref="A679:B679"/>
    <mergeCell ref="A680:B680"/>
    <mergeCell ref="A681:B681"/>
    <mergeCell ref="A668:B668"/>
    <mergeCell ref="A669:B669"/>
    <mergeCell ref="A670:B670"/>
    <mergeCell ref="A671:B671"/>
    <mergeCell ref="A672:B672"/>
    <mergeCell ref="A673:B673"/>
    <mergeCell ref="A662:B662"/>
    <mergeCell ref="A663:B663"/>
    <mergeCell ref="A664:B664"/>
    <mergeCell ref="A665:B665"/>
    <mergeCell ref="A666:B666"/>
    <mergeCell ref="A667:B667"/>
    <mergeCell ref="A656:B656"/>
    <mergeCell ref="A657:B657"/>
    <mergeCell ref="A658:B658"/>
    <mergeCell ref="A659:B659"/>
    <mergeCell ref="A660:B660"/>
    <mergeCell ref="A661:B661"/>
    <mergeCell ref="A650:B650"/>
    <mergeCell ref="A651:B651"/>
    <mergeCell ref="A652:B652"/>
    <mergeCell ref="A653:B653"/>
    <mergeCell ref="A654:B654"/>
    <mergeCell ref="A655:B655"/>
    <mergeCell ref="A644:B644"/>
    <mergeCell ref="A645:B645"/>
    <mergeCell ref="A646:B646"/>
    <mergeCell ref="A647:B647"/>
    <mergeCell ref="A648:B648"/>
    <mergeCell ref="A649:B649"/>
    <mergeCell ref="A638:B638"/>
    <mergeCell ref="A639:B639"/>
    <mergeCell ref="A640:B640"/>
    <mergeCell ref="A641:B641"/>
    <mergeCell ref="A642:B642"/>
    <mergeCell ref="A643:B643"/>
    <mergeCell ref="A632:B632"/>
    <mergeCell ref="A633:B633"/>
    <mergeCell ref="A634:B634"/>
    <mergeCell ref="A635:B635"/>
    <mergeCell ref="A636:B636"/>
    <mergeCell ref="A637:B637"/>
    <mergeCell ref="A626:B626"/>
    <mergeCell ref="A627:B627"/>
    <mergeCell ref="A628:B628"/>
    <mergeCell ref="A629:B629"/>
    <mergeCell ref="A630:B630"/>
    <mergeCell ref="A631:B631"/>
    <mergeCell ref="A620:B620"/>
    <mergeCell ref="A621:B621"/>
    <mergeCell ref="A622:B622"/>
    <mergeCell ref="A623:B623"/>
    <mergeCell ref="A624:B624"/>
    <mergeCell ref="A625:B625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592:B592"/>
    <mergeCell ref="A595:B595"/>
    <mergeCell ref="A600:B600"/>
    <mergeCell ref="A601:B601"/>
    <mergeCell ref="A602:B602"/>
    <mergeCell ref="A603:B603"/>
    <mergeCell ref="A586:B586"/>
    <mergeCell ref="A587:B587"/>
    <mergeCell ref="A588:B588"/>
    <mergeCell ref="A589:B589"/>
    <mergeCell ref="A590:B590"/>
    <mergeCell ref="A591:B591"/>
    <mergeCell ref="A577:B577"/>
    <mergeCell ref="A581:B581"/>
    <mergeCell ref="A582:B582"/>
    <mergeCell ref="A583:B583"/>
    <mergeCell ref="A584:B584"/>
    <mergeCell ref="A585:B585"/>
    <mergeCell ref="A563:B563"/>
    <mergeCell ref="A565:B565"/>
    <mergeCell ref="A568:B568"/>
    <mergeCell ref="A571:B571"/>
    <mergeCell ref="A572:B572"/>
    <mergeCell ref="A576:B576"/>
    <mergeCell ref="A555:B555"/>
    <mergeCell ref="A557:B557"/>
    <mergeCell ref="A558:B558"/>
    <mergeCell ref="A559:B559"/>
    <mergeCell ref="A560:B560"/>
    <mergeCell ref="A562:B562"/>
    <mergeCell ref="A539:B539"/>
    <mergeCell ref="A540:B540"/>
    <mergeCell ref="A545:B545"/>
    <mergeCell ref="A546:B546"/>
    <mergeCell ref="A549:B549"/>
    <mergeCell ref="A552:B552"/>
    <mergeCell ref="A533:B533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2:B532"/>
    <mergeCell ref="A521:B521"/>
    <mergeCell ref="A522:B522"/>
    <mergeCell ref="A523:B523"/>
    <mergeCell ref="A524:B524"/>
    <mergeCell ref="A525:B525"/>
    <mergeCell ref="A526:B526"/>
    <mergeCell ref="A515:B515"/>
    <mergeCell ref="A516:B516"/>
    <mergeCell ref="A517:B517"/>
    <mergeCell ref="A518:B518"/>
    <mergeCell ref="A519:B519"/>
    <mergeCell ref="A520:B520"/>
    <mergeCell ref="A509:B509"/>
    <mergeCell ref="A510:B510"/>
    <mergeCell ref="A511:B511"/>
    <mergeCell ref="A512:B512"/>
    <mergeCell ref="A513:B513"/>
    <mergeCell ref="A514:B514"/>
    <mergeCell ref="A503:B503"/>
    <mergeCell ref="A504:B504"/>
    <mergeCell ref="A505:B505"/>
    <mergeCell ref="A506:B506"/>
    <mergeCell ref="A507:B507"/>
    <mergeCell ref="A508:B508"/>
    <mergeCell ref="A439:B439"/>
    <mergeCell ref="A492:B492"/>
    <mergeCell ref="A494:B494"/>
    <mergeCell ref="A496:B496"/>
    <mergeCell ref="A497:B497"/>
    <mergeCell ref="A498:B498"/>
    <mergeCell ref="A473:B473"/>
    <mergeCell ref="A474:B474"/>
    <mergeCell ref="A475:B475"/>
    <mergeCell ref="A476:B476"/>
    <mergeCell ref="A4:B4"/>
    <mergeCell ref="A5:B5"/>
    <mergeCell ref="A6:B6"/>
    <mergeCell ref="A7:B7"/>
    <mergeCell ref="A1:F1"/>
    <mergeCell ref="A2:F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90:B90"/>
    <mergeCell ref="A91:B91"/>
    <mergeCell ref="A87:B87"/>
    <mergeCell ref="A88:B88"/>
    <mergeCell ref="A89:B89"/>
    <mergeCell ref="A79:B79"/>
    <mergeCell ref="A80:B80"/>
    <mergeCell ref="A81:B81"/>
    <mergeCell ref="A82:B82"/>
    <mergeCell ref="A83:B83"/>
    <mergeCell ref="A120:B120"/>
    <mergeCell ref="A110:B110"/>
    <mergeCell ref="A111:B111"/>
    <mergeCell ref="A112:B112"/>
    <mergeCell ref="A113:B113"/>
    <mergeCell ref="A114:B114"/>
    <mergeCell ref="A121:B121"/>
    <mergeCell ref="A122:B122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7:B127"/>
    <mergeCell ref="A128:B128"/>
    <mergeCell ref="A129:B129"/>
    <mergeCell ref="A130:B130"/>
    <mergeCell ref="A131:B131"/>
    <mergeCell ref="A132:B132"/>
    <mergeCell ref="A139:B139"/>
    <mergeCell ref="A140:B140"/>
    <mergeCell ref="A141:B141"/>
    <mergeCell ref="A142:B142"/>
    <mergeCell ref="A133:B133"/>
    <mergeCell ref="A134:B134"/>
    <mergeCell ref="A135:B135"/>
    <mergeCell ref="A136:B136"/>
    <mergeCell ref="A137:B137"/>
    <mergeCell ref="A138:B138"/>
    <mergeCell ref="A148:B148"/>
    <mergeCell ref="A150:B150"/>
    <mergeCell ref="A151:B151"/>
    <mergeCell ref="A152:B152"/>
    <mergeCell ref="A153:B153"/>
    <mergeCell ref="A143:B143"/>
    <mergeCell ref="A144:B144"/>
    <mergeCell ref="A145:B145"/>
    <mergeCell ref="A146:B146"/>
    <mergeCell ref="A147:B147"/>
    <mergeCell ref="A159:B159"/>
    <mergeCell ref="A160:B160"/>
    <mergeCell ref="A161:B161"/>
    <mergeCell ref="A198:B198"/>
    <mergeCell ref="A154:B154"/>
    <mergeCell ref="A155:B155"/>
    <mergeCell ref="A156:B156"/>
    <mergeCell ref="A157:B157"/>
    <mergeCell ref="A158:B158"/>
    <mergeCell ref="A173:B173"/>
    <mergeCell ref="A162:B162"/>
    <mergeCell ref="A163:B163"/>
    <mergeCell ref="A164:B164"/>
    <mergeCell ref="A165:B165"/>
    <mergeCell ref="A166:B166"/>
    <mergeCell ref="A167:B167"/>
    <mergeCell ref="A174:B174"/>
    <mergeCell ref="A175:B175"/>
    <mergeCell ref="A176:B176"/>
    <mergeCell ref="A177:B177"/>
    <mergeCell ref="A178:B178"/>
    <mergeCell ref="A168:B168"/>
    <mergeCell ref="A169:B169"/>
    <mergeCell ref="A170:B170"/>
    <mergeCell ref="A171:B171"/>
    <mergeCell ref="A172:B172"/>
    <mergeCell ref="A185:B185"/>
    <mergeCell ref="A186:B186"/>
    <mergeCell ref="A187:B187"/>
    <mergeCell ref="A188:B188"/>
    <mergeCell ref="A179:B179"/>
    <mergeCell ref="A180:B180"/>
    <mergeCell ref="A181:B181"/>
    <mergeCell ref="A182:B182"/>
    <mergeCell ref="A183:B183"/>
    <mergeCell ref="A184:B184"/>
    <mergeCell ref="A189:B189"/>
    <mergeCell ref="A190:B190"/>
    <mergeCell ref="A191:B191"/>
    <mergeCell ref="A192:B192"/>
    <mergeCell ref="A193:B193"/>
    <mergeCell ref="A194:B194"/>
    <mergeCell ref="A253:B253"/>
    <mergeCell ref="A3:B3"/>
    <mergeCell ref="A47:B47"/>
    <mergeCell ref="A84:B84"/>
    <mergeCell ref="A85:B85"/>
    <mergeCell ref="A86:B86"/>
    <mergeCell ref="A123:B123"/>
    <mergeCell ref="A195:B195"/>
    <mergeCell ref="A196:B196"/>
    <mergeCell ref="A197:B197"/>
    <mergeCell ref="A402:B402"/>
    <mergeCell ref="A403:B403"/>
    <mergeCell ref="A369:B369"/>
    <mergeCell ref="A368:B368"/>
    <mergeCell ref="A256:B256"/>
    <mergeCell ref="A261:B261"/>
    <mergeCell ref="A296:B296"/>
    <mergeCell ref="A297:B297"/>
    <mergeCell ref="A298:B298"/>
    <mergeCell ref="A260:B260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6:B416"/>
    <mergeCell ref="A415:B415"/>
    <mergeCell ref="A424:B424"/>
    <mergeCell ref="A425:B425"/>
    <mergeCell ref="A426:B426"/>
    <mergeCell ref="A427:B427"/>
    <mergeCell ref="A418:B418"/>
    <mergeCell ref="A419:B419"/>
    <mergeCell ref="A420:B420"/>
    <mergeCell ref="A421:B421"/>
    <mergeCell ref="A428:B428"/>
    <mergeCell ref="A429:B429"/>
    <mergeCell ref="A437:B437"/>
    <mergeCell ref="A438:B438"/>
    <mergeCell ref="A433:B433"/>
    <mergeCell ref="A432:B432"/>
    <mergeCell ref="A435:B435"/>
    <mergeCell ref="A434:B434"/>
    <mergeCell ref="A348:B348"/>
    <mergeCell ref="A349:B349"/>
    <mergeCell ref="A467:B467"/>
    <mergeCell ref="A469:B469"/>
    <mergeCell ref="A470:B470"/>
    <mergeCell ref="A431:B431"/>
    <mergeCell ref="A430:B430"/>
    <mergeCell ref="A422:B422"/>
    <mergeCell ref="A423:B423"/>
    <mergeCell ref="A436:B436"/>
    <mergeCell ref="A488:B488"/>
    <mergeCell ref="A477:B477"/>
    <mergeCell ref="A478:B478"/>
    <mergeCell ref="A479:B479"/>
    <mergeCell ref="A480:B480"/>
    <mergeCell ref="A481:B481"/>
    <mergeCell ref="A485:B485"/>
    <mergeCell ref="A486:B486"/>
    <mergeCell ref="A487:B487"/>
    <mergeCell ref="A482:B482"/>
    <mergeCell ref="A461:B461"/>
    <mergeCell ref="A468:B468"/>
    <mergeCell ref="A462:B462"/>
    <mergeCell ref="A440:B440"/>
    <mergeCell ref="A441:B441"/>
    <mergeCell ref="A442:B442"/>
    <mergeCell ref="A443:B443"/>
    <mergeCell ref="A448:B448"/>
    <mergeCell ref="A449:B449"/>
    <mergeCell ref="A444:B444"/>
    <mergeCell ref="A445:B445"/>
    <mergeCell ref="A446:B446"/>
    <mergeCell ref="A447:B447"/>
    <mergeCell ref="A450:B450"/>
    <mergeCell ref="A451:B451"/>
    <mergeCell ref="A484:B484"/>
    <mergeCell ref="A452:B452"/>
    <mergeCell ref="A453:B453"/>
    <mergeCell ref="A454:B454"/>
    <mergeCell ref="A483:B483"/>
    <mergeCell ref="A471:B471"/>
    <mergeCell ref="A472:B472"/>
    <mergeCell ref="A458:B458"/>
    <mergeCell ref="A459:B459"/>
    <mergeCell ref="A460:B460"/>
    <mergeCell ref="A1293:B1293"/>
    <mergeCell ref="A1292:B1292"/>
    <mergeCell ref="A463:B463"/>
    <mergeCell ref="A464:B464"/>
    <mergeCell ref="A466:B466"/>
    <mergeCell ref="A499:B499"/>
    <mergeCell ref="A500:B500"/>
    <mergeCell ref="A501:B501"/>
    <mergeCell ref="A502:B502"/>
    <mergeCell ref="A1380:B1380"/>
    <mergeCell ref="A1364:B1364"/>
    <mergeCell ref="A1286:B1286"/>
    <mergeCell ref="A1287:B1287"/>
    <mergeCell ref="A1291:B1291"/>
    <mergeCell ref="A1290:B1290"/>
    <mergeCell ref="A1385:B1385"/>
    <mergeCell ref="A1398:B1398"/>
    <mergeCell ref="A1376:B1376"/>
    <mergeCell ref="A1377:B1377"/>
    <mergeCell ref="A1378:B1378"/>
    <mergeCell ref="A1372:B1372"/>
    <mergeCell ref="A1373:B1373"/>
    <mergeCell ref="A1374:B1374"/>
    <mergeCell ref="A1375:B1375"/>
    <mergeCell ref="A1379:B1379"/>
    <mergeCell ref="A1289:B1289"/>
    <mergeCell ref="A1288:B1288"/>
    <mergeCell ref="A1295:B1295"/>
    <mergeCell ref="A1294:B1294"/>
    <mergeCell ref="A1313:B1313"/>
    <mergeCell ref="A1306:B1306"/>
    <mergeCell ref="A1296:B1296"/>
    <mergeCell ref="A1297:B1297"/>
    <mergeCell ref="A1298:B1298"/>
    <mergeCell ref="A1299:B129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Serv Admin</cp:lastModifiedBy>
  <cp:lastPrinted>2017-07-11T18:18:36Z</cp:lastPrinted>
  <dcterms:created xsi:type="dcterms:W3CDTF">2015-02-10T21:36:28Z</dcterms:created>
  <dcterms:modified xsi:type="dcterms:W3CDTF">2018-02-09T20:21:28Z</dcterms:modified>
  <cp:category/>
  <cp:version/>
  <cp:contentType/>
  <cp:contentStatus/>
</cp:coreProperties>
</file>